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IMSM206\Documents\Documentos\ADMINISTRACION 2024-2027\ASEG\SIRET TRIMESTRALES\INFORM TRIMESTRALES_2026\1ER TRIMESTRE_2026\"/>
    </mc:Choice>
  </mc:AlternateContent>
  <xr:revisionPtr revIDLastSave="0" documentId="8_{83DA0442-234D-484C-9F28-9C4AF331C8CB}" xr6:coauthVersionLast="47" xr6:coauthVersionMax="47" xr10:uidLastSave="{00000000-0000-0000-0000-000000000000}"/>
  <bookViews>
    <workbookView xWindow="855" yWindow="705" windowWidth="23490" windowHeight="1461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14" l="1"/>
  <c r="C37" i="22"/>
  <c r="E60" i="14" s="1"/>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B9" i="22"/>
  <c r="D8" i="22"/>
  <c r="G8" i="22" s="1"/>
  <c r="D7" i="22"/>
  <c r="G7" i="22" s="1"/>
  <c r="G6" i="22" s="1"/>
  <c r="F6" i="22"/>
  <c r="E6" i="22"/>
  <c r="E37" i="22" s="1"/>
  <c r="E61" i="14" s="1"/>
  <c r="D6" i="22"/>
  <c r="C6" i="22"/>
  <c r="B6" i="22"/>
  <c r="G10" i="23"/>
  <c r="F37" i="22" l="1"/>
  <c r="E51" i="14"/>
  <c r="E46" i="14"/>
  <c r="E56" i="14"/>
  <c r="E40" i="14"/>
  <c r="E45" i="14"/>
  <c r="E50" i="14"/>
  <c r="E55" i="14"/>
  <c r="B37" i="22"/>
  <c r="G23" i="22"/>
  <c r="G21" i="22" s="1"/>
  <c r="G14" i="22"/>
  <c r="G13" i="22" s="1"/>
  <c r="G10" i="22"/>
  <c r="G9" i="22" s="1"/>
  <c r="G37" i="22" s="1"/>
  <c r="D26" i="22"/>
  <c r="D37" i="22" s="1"/>
  <c r="H41" i="14"/>
  <c r="H29" i="14"/>
  <c r="H24" i="14"/>
  <c r="H19" i="14"/>
  <c r="H14" i="14"/>
  <c r="E62" i="14" l="1"/>
  <c r="E57" i="14"/>
  <c r="E52" i="14"/>
  <c r="E47" i="14"/>
  <c r="E42" i="14"/>
  <c r="E59" i="14"/>
  <c r="E39" i="14"/>
  <c r="E54" i="14"/>
  <c r="E49" i="14"/>
  <c r="E44"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B3" i="8" s="1"/>
  <c r="C55" i="7"/>
  <c r="C54" i="7" s="1"/>
  <c r="B55" i="7"/>
  <c r="B54" i="7"/>
  <c r="C49" i="7"/>
  <c r="C48" i="7" s="1"/>
  <c r="C59"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C24" i="3" s="1"/>
  <c r="B4" i="3"/>
  <c r="D16" i="9" l="1"/>
  <c r="B33" i="7"/>
  <c r="C43" i="6"/>
  <c r="B43" i="6"/>
  <c r="C3" i="6"/>
  <c r="B3" i="6"/>
  <c r="D38" i="5"/>
  <c r="F26" i="4"/>
  <c r="B24" i="3"/>
  <c r="B28" i="4"/>
  <c r="C28" i="4"/>
  <c r="C3" i="8"/>
  <c r="C45" i="7"/>
  <c r="E30" i="9"/>
  <c r="E12" i="8"/>
  <c r="B24" i="6"/>
  <c r="E16" i="9"/>
  <c r="C24" i="6"/>
  <c r="C33" i="7"/>
  <c r="D30" i="9"/>
  <c r="D3" i="9" s="1"/>
  <c r="D34" i="9" s="1"/>
  <c r="E20" i="5"/>
  <c r="E38" i="5" s="1"/>
  <c r="F9" i="5"/>
  <c r="B64" i="3"/>
  <c r="B66" i="3" s="1"/>
  <c r="D3" i="8"/>
  <c r="F27" i="5"/>
  <c r="B59" i="7"/>
  <c r="C64" i="3"/>
  <c r="C66" i="3" s="1"/>
  <c r="E46" i="4"/>
  <c r="E4" i="8"/>
  <c r="F46" i="4"/>
  <c r="E26" i="4"/>
  <c r="F116" i="13" s="1"/>
  <c r="F16" i="8"/>
  <c r="F12" i="8" s="1"/>
  <c r="F6" i="8"/>
  <c r="F4" i="8" s="1"/>
  <c r="B38" i="5"/>
  <c r="F4" i="5"/>
  <c r="C20" i="5"/>
  <c r="C38" i="5" s="1"/>
  <c r="C61" i="7" l="1"/>
  <c r="B61" i="7"/>
  <c r="F48" i="4"/>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15" i="17"/>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E15"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7" i="14"/>
  <c r="I47" i="14" s="1"/>
  <c r="H42" i="14"/>
  <c r="H40" i="14"/>
  <c r="H39" i="14"/>
  <c r="H37" i="14"/>
  <c r="H36" i="14"/>
  <c r="H33" i="14"/>
  <c r="H32" i="14"/>
  <c r="H30" i="14"/>
  <c r="H28" i="14"/>
  <c r="H27" i="14"/>
  <c r="H25" i="14"/>
  <c r="H23" i="14"/>
  <c r="H22" i="14"/>
  <c r="H20" i="14"/>
  <c r="E20" i="14"/>
  <c r="E19" i="14"/>
  <c r="I19" i="14" s="1"/>
  <c r="H18" i="14"/>
  <c r="H17" i="14"/>
  <c r="H15" i="14"/>
  <c r="H13" i="14"/>
  <c r="H12" i="14"/>
  <c r="H10" i="14"/>
  <c r="H9" i="14"/>
  <c r="H8" i="14"/>
  <c r="H7" i="14"/>
  <c r="I18" i="14" l="1"/>
  <c r="E17" i="14"/>
  <c r="D42" i="18"/>
  <c r="G42" i="18" s="1"/>
  <c r="D12" i="18"/>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I12" i="14"/>
  <c r="B76" i="18"/>
  <c r="H54" i="14" s="1"/>
  <c r="I54" i="14" s="1"/>
  <c r="D32" i="18"/>
  <c r="G32" i="18" s="1"/>
  <c r="D48" i="16"/>
  <c r="F41" i="19"/>
  <c r="H62" i="14" s="1"/>
  <c r="E38" i="15"/>
  <c r="G32" i="16"/>
  <c r="G48" i="16" s="1"/>
  <c r="G16" i="19"/>
  <c r="G15" i="19" s="1"/>
  <c r="I17" i="14"/>
  <c r="D15" i="15"/>
  <c r="D64" i="18"/>
  <c r="G64" i="18" s="1"/>
  <c r="G35" i="19"/>
  <c r="G15" i="15"/>
  <c r="G29" i="15"/>
  <c r="G38" i="15" s="1"/>
  <c r="D29" i="15"/>
  <c r="D22" i="18"/>
  <c r="G22" i="18" s="1"/>
  <c r="I45" i="14"/>
  <c r="H46" i="14"/>
  <c r="D19" i="15"/>
  <c r="D4" i="18"/>
  <c r="G4" i="18" s="1"/>
  <c r="D13" i="16"/>
  <c r="E76" i="18"/>
  <c r="E24" i="14" s="1"/>
  <c r="I24" i="14" s="1"/>
  <c r="G15" i="17"/>
  <c r="F76" i="18"/>
  <c r="E25" i="14" s="1"/>
  <c r="I25" i="14" s="1"/>
  <c r="D5" i="19"/>
  <c r="C41" i="19"/>
  <c r="H60" i="14" s="1"/>
  <c r="G12" i="18"/>
  <c r="D35" i="19"/>
  <c r="B38" i="15"/>
  <c r="D56" i="18"/>
  <c r="G56" i="18" s="1"/>
  <c r="E41" i="19"/>
  <c r="H61" i="14" s="1"/>
  <c r="D26" i="20"/>
  <c r="E34" i="14" s="1"/>
  <c r="I34" i="14" s="1"/>
  <c r="E37" i="14"/>
  <c r="I37" i="14" s="1"/>
  <c r="E36" i="14"/>
  <c r="I36" i="14" s="1"/>
  <c r="I20" i="14"/>
  <c r="I14" i="14"/>
  <c r="I15" i="14"/>
  <c r="I7" i="14"/>
  <c r="D42" i="1" s="1"/>
  <c r="I9" i="14"/>
  <c r="D44" i="1" s="1"/>
  <c r="I46" i="14"/>
  <c r="I10" i="14"/>
  <c r="D45" i="1" s="1"/>
  <c r="I8" i="14"/>
  <c r="D43" i="1" s="1"/>
  <c r="G24" i="19"/>
  <c r="I56" i="14"/>
  <c r="I51" i="14"/>
  <c r="I41" i="14"/>
  <c r="G25" i="16"/>
  <c r="I40" i="14"/>
  <c r="I42" i="14"/>
  <c r="I52" i="14"/>
  <c r="G13" i="16"/>
  <c r="E29" i="14"/>
  <c r="I29" i="14" s="1"/>
  <c r="I49" i="14"/>
  <c r="I39" i="14"/>
  <c r="G7" i="19"/>
  <c r="G5" i="19" s="1"/>
  <c r="C76" i="18"/>
  <c r="E13" i="14"/>
  <c r="I13" i="14" s="1"/>
  <c r="D25" i="16"/>
  <c r="H44" i="14"/>
  <c r="I44" i="14" s="1"/>
  <c r="D15" i="17"/>
  <c r="E30" i="14" l="1"/>
  <c r="I30" i="14" s="1"/>
  <c r="D49" i="1" s="1"/>
  <c r="D41" i="19"/>
  <c r="E22" i="14"/>
  <c r="I22" i="14" s="1"/>
  <c r="D46" i="1" s="1"/>
  <c r="H57" i="14"/>
  <c r="I57" i="14" s="1"/>
  <c r="H59" i="14"/>
  <c r="I59" i="14" s="1"/>
  <c r="D52" i="1" s="1"/>
  <c r="D38" i="15"/>
  <c r="D50" i="1"/>
  <c r="E28" i="14"/>
  <c r="I28" i="14" s="1"/>
  <c r="G76" i="18"/>
  <c r="G41" i="19"/>
  <c r="D76" i="18"/>
  <c r="I62" i="14"/>
  <c r="I60" i="14"/>
  <c r="D48" i="1"/>
  <c r="D51" i="1"/>
  <c r="H55" i="14"/>
  <c r="I55" i="14" s="1"/>
  <c r="E23" i="14"/>
  <c r="I23" i="14" s="1"/>
  <c r="I61" i="14"/>
  <c r="D54" i="1" s="1"/>
  <c r="D47" i="1" l="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<sst xmlns="http://schemas.openxmlformats.org/spreadsheetml/2006/main" count="1833" uniqueCount="695">
  <si>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</si>
  <si>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</si>
  <si>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</si>
  <si>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</si>
  <si>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</si>
  <si>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</si>
  <si>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</si>
  <si>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</si>
  <si>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</si>
  <si>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</si>
  <si>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</si>
  <si>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</si>
  <si>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</si>
  <si>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</si>
  <si>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</si>
  <si>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</si>
  <si>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</si>
  <si>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</si>
  <si>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</si>
  <si>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</si>
  <si>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</si>
  <si>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</si>
  <si>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</si>
  <si>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</si>
  <si>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</si>
  <si>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</si>
  <si>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</si>
  <si>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</si>
  <si>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</si>
  <si>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</si>
  <si>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</si>
  <si>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</si>
  <si>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</si>
  <si>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</si>
  <si>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</si>
  <si>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</si>
  <si>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</si>
  <si>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</si>
  <si>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</si>
  <si>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</si>
  <si>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</si>
  <si>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</si>
  <si>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</si>
  <si>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</si>
  <si>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</si>
  <si>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</si>
  <si>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</si>
  <si>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</si>
  <si>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</si>
  <si>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</si>
  <si>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</si>
  <si>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</si>
  <si>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</si>
  <si>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</si>
  <si>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</si>
  <si>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</si>
  <si>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</si>
  <si>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</si>
  <si>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</si>
  <si>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</si>
  <si>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</si>
  <si>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</si>
  <si>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</si>
  <si>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</si>
  <si>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</si>
  <si>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</si>
  <si>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</si>
  <si>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</si>
  <si>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</si>
  <si>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</si>
  <si>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</si>
  <si>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</si>
  <si>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</si>
  <si>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</si>
  <si>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</si>
  <si>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</si>
  <si>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</si>
  <si>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</si>
  <si>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</si>
  <si>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</si>
  <si>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</si>
  <si>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</si>
  <si>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</si>
  <si>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</si>
  <si>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</si>
  <si>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</si>
  <si>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</si>
  <si>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</si>
  <si>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</si>
  <si>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</si>
  <si>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</si>
  <si>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</si>
  <si>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</si>
  <si>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</si>
  <si>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</si>
  <si>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</si>
  <si>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</si>
  <si>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</si>
  <si>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</si>
  <si>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</si>
  <si>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</si>
  <si>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</si>
  <si>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</si>
  <si>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</si>
  <si>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</si>
  <si>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</si>
  <si>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</si>
  <si>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</si>
  <si>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</si>
  <si>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</si>
  <si>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</si>
  <si>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</si>
  <si>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</si>
  <si>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</si>
  <si>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</si>
  <si>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</si>
  <si>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</si>
  <si>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</si>
  <si>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</si>
  <si>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</si>
  <si>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</si>
  <si>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</si>
  <si>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</si>
  <si>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</si>
  <si>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</si>
  <si>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</si>
  <si>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</si>
  <si>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</si>
  <si>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</si>
  <si>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</si>
  <si>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</si>
  <si>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</si>
  <si>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</si>
  <si>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</si>
  <si>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</si>
  <si>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</si>
  <si>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</si>
  <si>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</si>
  <si>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</si>
  <si>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</si>
  <si>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</si>
  <si>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</si>
  <si>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</si>
  <si>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</si>
  <si>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</si>
  <si>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</si>
  <si>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</si>
  <si>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</si>
  <si>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</si>
  <si>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</si>
  <si>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</si>
  <si>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</si>
  <si>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</si>
  <si>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</si>
  <si>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</si>
  <si>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</si>
  <si>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</si>
  <si>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</si>
  <si>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</si>
  <si>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</si>
  <si>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</si>
  <si>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</si>
  <si>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</si>
  <si>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</si>
  <si>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</si>
  <si>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</si>
  <si>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</si>
  <si>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</si>
  <si>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</si>
  <si>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</si>
  <si>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</si>
  <si>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</si>
  <si>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</si>
  <si>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</si>
  <si>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</si>
  <si>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</si>
  <si>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</si>
  <si>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</si>
  <si>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</si>
  <si>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</si>
  <si>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</si>
  <si>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</si>
  <si>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</si>
  <si>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</si>
  <si>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</si>
  <si>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</si>
  <si>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</si>
  <si>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</si>
  <si>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</si>
  <si>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</si>
  <si>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</si>
  <si>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</si>
  <si>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</si>
  <si>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</si>
  <si>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</si>
  <si>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</si>
  <si>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</si>
  <si>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</si>
  <si>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</si>
  <si>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</si>
  <si>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</si>
  <si>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</si>
  <si>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</si>
  <si>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</si>
  <si>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</si>
  <si>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</si>
  <si>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</si>
  <si>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</si>
  <si>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</si>
  <si>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</si>
  <si>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</si>
  <si>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</si>
  <si>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</si>
  <si>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</si>
  <si>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</si>
  <si>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</si>
  <si>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</si>
  <si>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</si>
  <si>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</si>
  <si>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</si>
  <si>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</si>
  <si>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</si>
  <si>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</si>
  <si>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</si>
  <si>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</si>
  <si>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</si>
  <si>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</si>
  <si>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</si>
  <si>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</si>
  <si>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</si>
  <si>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</si>
  <si>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</si>
  <si>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</si>
  <si>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</si>
  <si>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</si>
  <si>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</si>
  <si>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</si>
  <si>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</si>
  <si>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</si>
  <si>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</si>
  <si>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</si>
  <si>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</si>
  <si>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</si>
  <si>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</si>
  <si>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</si>
  <si>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</si>
  <si>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</si>
  <si>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</si>
  <si>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</si>
  <si>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</si>
  <si>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</si>
  <si>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</si>
  <si>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</si>
  <si>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</si>
  <si>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</si>
  <si>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</si>
  <si>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</si>
  <si>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</si>
  <si>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</si>
  <si>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</si>
  <si>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</si>
  <si>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</si>
  <si>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</si>
  <si>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</si>
  <si>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</si>
  <si>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</si>
  <si>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</si>
  <si>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</si>
  <si>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</si>
  <si>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</si>
  <si>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</si>
  <si>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</si>
  <si>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</si>
  <si>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</si>
  <si>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</si>
  <si>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</si>
  <si>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</si>
  <si>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</si>
  <si>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</si>
  <si>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</si>
  <si>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</si>
  <si>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</si>
  <si>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</si>
  <si>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</si>
  <si>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</si>
  <si>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</si>
  <si>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</si>
  <si>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</si>
  <si>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</si>
  <si>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</si>
  <si>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</si>
  <si>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</si>
  <si>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</si>
  <si>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</si>
  <si>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</si>
  <si>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</si>
  <si>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</si>
  <si>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</si>
  <si>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</si>
  <si>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</si>
  <si>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</si>
  <si>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</si>
  <si>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</si>
  <si>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</si>
  <si>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</si>
  <si>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</si>
  <si>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</si>
  <si>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</si>
  <si>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</si>
  <si>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</si>
  <si>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</si>
  <si>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</si>
  <si>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</si>
  <si>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</si>
  <si>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</si>
  <si>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</si>
  <si>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</si>
  <si>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</si>
  <si>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</si>
  <si>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</si>
  <si>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</si>
  <si>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</si>
  <si>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</si>
  <si>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</si>
  <si>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</si>
  <si>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</si>
  <si>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</si>
  <si>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</si>
  <si>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</si>
  <si>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</si>
  <si>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</si>
  <si>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</si>
  <si>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</si>
  <si>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</si>
  <si>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</si>
  <si>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</si>
  <si>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</si>
  <si>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</si>
  <si>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</si>
  <si>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</si>
  <si>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</si>
  <si>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</si>
  <si>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</si>
  <si>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</si>
  <si>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</si>
  <si>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</si>
  <si>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</si>
  <si>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</si>
  <si>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</si>
  <si>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</si>
  <si>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</si>
  <si>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</si>
  <si>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</si>
  <si>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</si>
  <si>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</si>
  <si>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</si>
  <si>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</si>
  <si>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</si>
  <si>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</si>
  <si>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</si>
  <si>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</si>
  <si>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</si>
  <si>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</si>
  <si>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</si>
  <si>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</si>
  <si>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</si>
  <si>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</si>
  <si>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</si>
  <si>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</si>
  <si>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</si>
  <si>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</si>
  <si>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</si>
  <si>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</si>
  <si>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</si>
  <si>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</si>
  <si>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</si>
  <si>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</si>
  <si>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</si>
  <si>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</si>
  <si>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</si>
  <si>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</si>
  <si>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</si>
  <si>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</si>
  <si>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</si>
  <si>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</si>
  <si>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</si>
  <si>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</si>
  <si>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</si>
  <si>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</si>
  <si>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</si>
  <si>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</si>
  <si>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</si>
  <si>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</si>
  <si>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</si>
  <si>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</si>
  <si>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</si>
  <si>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</si>
  <si>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</si>
  <si>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</si>
  <si>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</si>
  <si>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</si>
  <si>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</si>
  <si>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</si>
  <si>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</si>
  <si>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</si>
  <si>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</si>
  <si>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</si>
  <si>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</si>
  <si>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</si>
  <si>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</si>
  <si>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</si>
  <si>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</si>
  <si>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</si>
  <si>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</si>
  <si>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</si>
  <si>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</si>
  <si>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</si>
  <si>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</si>
  <si>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</si>
  <si>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</si>
  <si>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</si>
  <si>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</si>
  <si>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</si>
  <si>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</si>
  <si>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</si>
  <si>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</si>
  <si>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</si>
  <si>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</si>
  <si>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</si>
  <si>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</si>
  <si>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</si>
  <si>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</si>
  <si>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</si>
  <si>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</si>
  <si>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</si>
  <si>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</si>
  <si>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</si>
  <si>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</si>
  <si>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</si>
  <si>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</si>
  <si>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</si>
  <si>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</si>
  <si>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</si>
  <si>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</si>
  <si>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</si>
  <si>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</si>
  <si>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</si>
  <si>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</si>
  <si>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</si>
  <si>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</si>
  <si>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</si>
  <si>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</si>
  <si>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</si>
  <si>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</si>
  <si>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</si>
  <si>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</si>
  <si>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</si>
  <si>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</si>
  <si>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</si>
  <si>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</si>
  <si>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</si>
  <si>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</si>
  <si>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</si>
  <si>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</si>
  <si>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</si>
  <si>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</si>
  <si>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</si>
  <si>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</si>
  <si>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</si>
  <si>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</si>
  <si>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</si>
  <si>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</si>
  <si>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</si>
  <si>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</si>
  <si>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</si>
  <si>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</si>
  <si>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</si>
  <si>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</si>
  <si>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</si>
  <si>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</si>
  <si>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</si>
  <si>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</si>
  <si>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</si>
  <si>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</si>
  <si>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</si>
  <si>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</si>
  <si>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</si>
  <si>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</si>
  <si>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</si>
  <si>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</si>
  <si>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</si>
  <si>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</si>
  <si>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</si>
  <si>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</si>
  <si>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</si>
  <si>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</si>
  <si>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</si>
  <si>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</si>
  <si>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</si>
  <si>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</si>
  <si>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</si>
  <si>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</si>
  <si>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</si>
  <si>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</si>
  <si>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</si>
  <si>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</si>
  <si>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</si>
  <si>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</si>
  <si>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</si>
  <si>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</si>
  <si>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</si>
  <si>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</si>
  <si>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</si>
  <si>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</si>
  <si>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</si>
  <si>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</si>
  <si>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</si>
  <si>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</si>
  <si>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</si>
  <si>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</si>
  <si>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</si>
  <si>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</si>
  <si>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</si>
  <si>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</si>
  <si>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</si>
  <si>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</si>
  <si>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</si>
  <si>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</si>
  <si>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</si>
  <si>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</si>
  <si>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</si>
  <si>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</si>
  <si>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</si>
  <si>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</si>
  <si>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</si>
  <si>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</si>
  <si>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</si>
  <si>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</si>
  <si>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</si>
  <si>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</si>
  <si>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</si>
  <si>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</si>
  <si>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</si>
  <si>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</si>
  <si>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</si>
  <si>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</si>
  <si>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</si>
  <si>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</si>
  <si>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</si>
  <si>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</si>
  <si>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</si>
  <si>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</si>
  <si>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</si>
  <si>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</si>
  <si>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</si>
  <si>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</si>
  <si>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</si>
  <si>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</si>
  <si>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</si>
  <si>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</si>
  <si>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</si>
  <si>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</si>
  <si>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</si>
  <si>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</si>
  <si>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</si>
  <si>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</si>
  <si>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</si>
  <si>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</si>
  <si>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</si>
  <si>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</si>
  <si>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</si>
  <si>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</si>
  <si>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</si>
  <si>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</si>
  <si>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</si>
  <si>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</si>
  <si>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</si>
  <si>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</si>
  <si>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</si>
  <si>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</si>
  <si>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</si>
  <si>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</si>
  <si>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</si>
  <si>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</si>
  <si>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</si>
  <si>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</si>
  <si>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</si>
  <si>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</si>
  <si>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</si>
  <si>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</si>
  <si>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</si>
  <si>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</si>
  <si>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</si>
  <si>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</si>
  <si>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</si>
  <si>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</si>
  <si>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</si>
  <si>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</si>
  <si>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</si>
  <si>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</si>
  <si>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</si>
  <si>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</si>
  <si>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</si>
  <si>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</si>
  <si>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</si>
  <si>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</si>
  <si>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</si>
  <si>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</si>
  <si>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</si>
  <si>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</si>
  <si>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</si>
  <si>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</si>
  <si>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</si>
  <si>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</si>
  <si>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</si>
  <si>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</si>
  <si>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</si>
  <si>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</si>
  <si>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</si>
  <si>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</si>
  <si>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</si>
  <si>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</si>
  <si>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</si>
  <si>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</si>
  <si>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</si>
  <si>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</si>
  <si>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</si>
  <si>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</si>
  <si>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</si>
  <si>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</si>
  <si>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</si>
  <si>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</si>
  <si>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</si>
  <si>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</si>
  <si>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</si>
  <si>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</si>
  <si>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</si>
  <si>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</si>
  <si>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</si>
  <si>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</si>
  <si>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</si>
  <si>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</si>
  <si>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</si>
  <si>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</si>
  <si>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</si>
  <si>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</si>
  <si>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</si>
  <si>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</si>
  <si>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</si>
  <si>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</si>
  <si>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</si>
  <si>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</si>
  <si>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</si>
  <si>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</si>
  <si>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</si>
  <si>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</si>
  <si>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</si>
  <si>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</si>
  <si>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</si>
  <si>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</si>
  <si>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</si>
  <si>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</si>
  <si>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</si>
  <si>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</si>
  <si>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</si>
  <si>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INSTITUTO MUNICIPAL DE SALAMANCA PARA LAS MUJERES
Estado de Actividades
Del 1 de Enero al 31 de Marzo de 2026
(Cifras en Pesos)</t>
  </si>
  <si>
    <t>INSTITUTO MUNICIPAL DE SALAMANCA PARA LAS MUJERES
Estado de Situación Financiera
Al 31 de Marzo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</si>
  <si>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</si>
  <si>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</si>
  <si>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</si>
  <si>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</si>
  <si>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</si>
  <si>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</si>
  <si>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</si>
  <si>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</si>
  <si>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INSTITUTO MUNICIPAL DE SALAMANCA PARA LAS MUJERES
Estado de Variación en la Hacienda Pública
Del 1 de Enero 31 de Marzo de 2026
(Cifras en Pesos)</t>
  </si>
  <si>
    <t>INSTITUTO MUNICIPAL DE SALAMANCA PARA LAS MUJERES
Estado de Cambios en la Situación Financiera
Del 1 de Enero al 31 de Marzo de 2026
(Cifras en Pesos)</t>
  </si>
  <si>
    <t>INSTITUTO MUNICIPAL DE SALAMANCA PARA LAS MUJERES
Estado de Flujos de Efectivo
Del 1 de Enero al 31 de Marzo de 2026
(Cifras en Pesos)</t>
  </si>
  <si>
    <t>INSTITUTO MUNICIPAL DE SALAMANCA PARA LAS MUJERES
Estado Analítico del Activo
Del 1 de Enero al 31 de Marzo de 2026
(Cifras en Pesos)</t>
  </si>
  <si>
    <t>INSTITUTO MUNICIPAL DE SALAMANCA PARA LAS MUJERES
Estado Analítico de la Deuda y Otros Pasivos
Del 1 de Enero al 31 de Marzo de 2026
(Cifras en Pesos)</t>
  </si>
  <si>
    <t>INSTITUTO MUNICIPAL DE SALAMANCA PARA LAS MUJERES</t>
  </si>
  <si>
    <t>Correspondiente del 1 de Enero al 31 de Marzo de 2026</t>
  </si>
  <si>
    <t>INSTITUTO MUNICIPAL DE SALAMANCA PARA LAS MUJERES
Estado Analítico del Ejercicio del Presupuesto de Egresos
Clasificación por Objeto del Gasto (Capítulo y Concepto)
Del 1 de Enero al 31 de Marzo de 2026
(Cifras en Pesos)</t>
  </si>
  <si>
    <t>INSTITUTO MUNICIPAL DE SALAMANCA PARA LAS MUJERES
Estado Analítico del Ejercicio del Presupuesto de Egresos
Clasificación Económica (por Tipo de Gasto)
Del 1 de Enero al 31 de Marzo de 2026
(Cifras en Pesos)</t>
  </si>
  <si>
    <t>31120M26M010000 DIRECCION GENERAL</t>
  </si>
  <si>
    <t>INSTITUTO MUNICIPAL DE SALAMANCA PARA LAS MUJERES
Estado Analítico del Ejercicio del Presupuesto de Egresos
Clasificación Administrativa
Del 1 de Enero al 31 de Marzo de 2026
(Cifras en Pesos)</t>
  </si>
  <si>
    <t>INSTITUTO MUNICIPAL DE SALAMANCA PARA LAS MUJERES
Estado Analítico del Ejercicio del Presupuesto de Egresos
Clasificación Funcional (Finalidad y Función)
Del 1 de Enero al 31 de Marzo de 2026
(Cifras en Pesos)</t>
  </si>
  <si>
    <t>INSTITUTO MUNICIPAL DE SALAMANCA PARA LAS MUJERES
Estado Analítico de Ingresos
Del 1 de Enero al 31 de Marzo de 2026
(Cifras en Pesos)</t>
  </si>
  <si>
    <t>INSTITUTO MUNICIPAL DE SALAMANCA PARA LAS MUJERES
Gasto por Categoría Programática
Del 1 de Enero al 31 de Marzo de 2026
(Cifras en Pesos)</t>
  </si>
  <si>
    <t>INSTITUTO MUNICIPAL DE SALAMANCA PARA LAS MUJERES
INDICADORES DE POSTURA FISCAL
Del 1 de Enero al 31 de Marzo de 2026
(Cifras en Pesos)</t>
  </si>
  <si>
    <t>Adelanto de participaciones</t>
  </si>
  <si>
    <t>Con otros entes municipales</t>
  </si>
  <si>
    <t>INSTITUTO MUNICIPAL DE SALAMANCA PARA LAS MUJERES
Endeudamiento Neto
Del 1 de Enero al 31 de Marzo de 2026
(Cifras en Pesos)</t>
  </si>
  <si>
    <t>INSTITUTO MUNICIPAL DE SALAMANCA PARA LAS MUJERES
Intereses de la Deuda
Del 1 de Enero al 31 de Marzo de 2026
(Cifras en Pesos)</t>
  </si>
  <si>
    <t>Del 1 de Enero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</si>
</sst>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0" fontId="9" fillId="0" borderId="0" xfId="0" applyFont="1" applyProtection="1">
      <protection locked="0" hidden="1"/>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56">
    <cellStyle name="Euro" xfId="39" xr:uid="{7DC71E06-98E5-4D53-9ABC-C62CF1847BDB}"/>
    <cellStyle name="Millares" xfId="5" builtinId="3"/>
    <cellStyle name="Millares 10" xfId="54" xr:uid="{38166ABE-B5B3-4C85-8504-20C09211787C}"/>
    <cellStyle name="Millares 2" xfId="7" xr:uid="{00000000-0005-0000-0000-000001000000}"/>
    <cellStyle name="Millares 2 2" xfId="12" xr:uid="{00000000-0005-0000-0000-000002000000}"/>
    <cellStyle name="Millares 2 2 2" xfId="24" xr:uid="{00000000-0005-0000-0000-000003000000}"/>
    <cellStyle name="Millares 2 2 2 2" xfId="38" xr:uid="{D032B6FD-D8AD-4513-9DEB-C56EFD24D910}"/>
    <cellStyle name="Millares 2 2 3" xfId="41" xr:uid="{8EED34E4-9203-4E4B-BE1B-B5D6AF8D55B6}"/>
    <cellStyle name="Millares 2 2 4" xfId="31" xr:uid="{F2E6590C-5438-4A8C-A6A4-905711D40554}"/>
    <cellStyle name="Millares 2 3" xfId="21" xr:uid="{00000000-0005-0000-0000-000004000000}"/>
    <cellStyle name="Millares 2 3 2" xfId="42" xr:uid="{6BCC772B-98E7-4E73-89B0-72DAF564A21E}"/>
    <cellStyle name="Millares 2 3 3" xfId="35" xr:uid="{B784B44C-4456-4F95-9555-DEEB3346160D}"/>
    <cellStyle name="Millares 2 4" xfId="3" xr:uid="{00000000-0005-0000-0000-000005000000}"/>
    <cellStyle name="Millares 2 4 2" xfId="6" xr:uid="{00000000-0005-0000-0000-000006000000}"/>
    <cellStyle name="Millares 2 4 2 2" xfId="20" xr:uid="{00000000-0005-0000-0000-000007000000}"/>
    <cellStyle name="Millares 2 4 2 2 2" xfId="34" xr:uid="{7EA9CE4E-47F7-4D79-AFCD-7CFD84B7F91A}"/>
    <cellStyle name="Millares 2 4 2 3" xfId="27" xr:uid="{60F7F095-D1FC-4DA0-9D22-72E687CED2C7}"/>
    <cellStyle name="Millares 2 4 3" xfId="8" xr:uid="{00000000-0005-0000-0000-000008000000}"/>
    <cellStyle name="Millares 2 4 3 2" xfId="22" xr:uid="{00000000-0005-0000-0000-000009000000}"/>
    <cellStyle name="Millares 2 4 3 2 2" xfId="36" xr:uid="{22EDA70B-CCB2-4A65-B164-A44A689EEEAE}"/>
    <cellStyle name="Millares 2 4 3 3" xfId="29" xr:uid="{A6FB8DE1-198B-4CA6-8B45-51E40D3DB79B}"/>
    <cellStyle name="Millares 2 4 4" xfId="18" xr:uid="{00000000-0005-0000-0000-00000A000000}"/>
    <cellStyle name="Millares 2 4 4 2" xfId="32" xr:uid="{14FF9FD6-6A9F-4AAB-8F15-BDC61006438E}"/>
    <cellStyle name="Millares 2 4 5" xfId="25" xr:uid="{3DD4E0AB-17C5-4856-A066-DA1AFD6A8873}"/>
    <cellStyle name="Millares 2 5" xfId="40" xr:uid="{E79DD173-036D-4CFF-919E-DEA09E530AF6}"/>
    <cellStyle name="Millares 2 6" xfId="28" xr:uid="{D0C3FD41-20D1-484A-8D37-C0928BD16AB7}"/>
    <cellStyle name="Millares 3" xfId="9" xr:uid="{00000000-0005-0000-0000-00000B000000}"/>
    <cellStyle name="Millares 3 2" xfId="23" xr:uid="{00000000-0005-0000-0000-00000C000000}"/>
    <cellStyle name="Millares 3 2 2" xfId="37" xr:uid="{4A58E2E7-42A4-4647-BDB5-A536463BB6F1}"/>
    <cellStyle name="Millares 3 3" xfId="43" xr:uid="{E114C3A0-1A49-473F-B1C5-3CD8884B91A7}"/>
    <cellStyle name="Millares 3 4" xfId="30" xr:uid="{CE870D9B-5235-43E1-B20C-9E96695F3EA4}"/>
    <cellStyle name="Millares 4" xfId="19" xr:uid="{00000000-0005-0000-0000-00000D000000}"/>
    <cellStyle name="Millares 4 2" xfId="33" xr:uid="{6C05C1FF-91DF-4025-AA71-46A628D5A0F3}"/>
    <cellStyle name="Millares 5" xfId="26" xr:uid="{D2AA61E3-EE93-45AD-9ADA-D4BB65BACADF}"/>
    <cellStyle name="Moneda 2" xfId="44" xr:uid="{22210859-9185-470B-9418-185F766E852B}"/>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3 3" xfId="53" xr:uid="{C236F816-05DE-4060-B39D-D80AFF187A9B}"/>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 name="Normal 3 2 3" xfId="52" xr:uid="{9BDD6531-27B4-44A2-ACFD-591058C18C69}"/>
    <cellStyle name="Normal 4" xfId="45" xr:uid="{4307BAC2-2CF7-4D84-BE00-96A26B9A7FB5}"/>
    <cellStyle name="Normal 4 2" xfId="46" xr:uid="{AE79BFA3-81AD-4A74-ABCF-71D0E9D85A00}"/>
    <cellStyle name="Normal 5" xfId="47" xr:uid="{31C54359-923E-4BF8-9495-031AE28CB99B}"/>
    <cellStyle name="Normal 5 2" xfId="48" xr:uid="{C1B574AE-601B-4480-A362-2479460BFB67}"/>
    <cellStyle name="Normal 5 3 2" xfId="55" xr:uid="{E1C0DC58-52B2-4887-97B7-28104391D893}"/>
    <cellStyle name="Normal 6" xfId="49" xr:uid="{2D5275F1-E3A1-4287-9936-110CB3150A5C}"/>
    <cellStyle name="Normal 6 2" xfId="50" xr:uid="{FB186161-64F9-4C50-ADAB-2E33CEAB310A}"/>
    <cellStyle name="Porcentual 2" xfId="51" xr:uid="{4C51786C-78B1-4124-934B-A0E82AF6E422}"/>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tabSelected="1" workbookViewId="0">
      <selection activeCell="F7" sqref="F7"/>
    </sheetView>
  </sheetViews>
  <sheetFormatPr baseColWidth="10" defaultColWidth="11.42578125" defaultRowHeight="11.25" x14ac:dyDescent="0.2"/>
  <cols>
    <col min="1" max="1" width="16" style="65" customWidth="1"/>
    <col min="2" max="2" width="67.140625" style="3" customWidth="1"/>
    <col min="3" max="3" width="39" style="3" customWidth="1"/>
    <col min="4" max="4" width="19.28515625" style="3" customWidth="1"/>
    <col min="5" max="16384" width="11.42578125" style="3"/>
  </cols>
  <sheetData>
    <row r="1" spans="1:4" x14ac:dyDescent="0.2">
      <c r="A1" s="438" t="s">
        <v>680</v>
      </c>
      <c r="B1" s="438"/>
      <c r="C1" s="1" t="s">
        <v>0</v>
      </c>
      <c r="D1" s="2">
        <v>2026</v>
      </c>
    </row>
    <row r="2" spans="1:4" x14ac:dyDescent="0.2">
      <c r="A2" s="438" t="s">
        <v>1</v>
      </c>
      <c r="B2" s="438"/>
      <c r="C2" s="1" t="s">
        <v>2</v>
      </c>
      <c r="D2" s="2" t="s">
        <v>3</v>
      </c>
    </row>
    <row r="3" spans="1:4" x14ac:dyDescent="0.2">
      <c r="A3" s="438" t="s">
        <v>681</v>
      </c>
      <c r="B3" s="438"/>
      <c r="C3" s="1" t="s">
        <v>4</v>
      </c>
      <c r="D3" s="2">
        <v>1</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29" sqref="D29"/>
    </sheetView>
  </sheetViews>
  <sheetFormatPr baseColWidth="10" defaultColWidth="9.28515625" defaultRowHeight="11.25" x14ac:dyDescent="0.2"/>
  <cols>
    <col min="1" max="1" width="39.5703125" style="28" customWidth="1"/>
    <col min="2" max="5" width="16.28515625" style="64" customWidth="1"/>
    <col min="6" max="16384" width="9.28515625" style="47"/>
  </cols>
  <sheetData>
    <row r="1" spans="1:5" ht="45" customHeight="1" x14ac:dyDescent="0.2">
      <c r="A1" s="435" t="s">
        <v>679</v>
      </c>
      <c r="B1" s="436"/>
      <c r="C1" s="436"/>
      <c r="D1" s="436"/>
      <c r="E1" s="437"/>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01">
        <f>D16+D30</f>
        <v>0</v>
      </c>
      <c r="E3" s="401">
        <f>E16+E30</f>
        <v>0</v>
      </c>
    </row>
    <row r="4" spans="1:5" ht="11.25" customHeight="1" x14ac:dyDescent="0.2">
      <c r="A4" s="59" t="s">
        <v>257</v>
      </c>
      <c r="B4" s="26"/>
      <c r="C4" s="26"/>
      <c r="D4" s="26"/>
      <c r="E4" s="26"/>
    </row>
    <row r="5" spans="1:5" ht="11.25" customHeight="1" x14ac:dyDescent="0.2">
      <c r="A5" s="43" t="s">
        <v>258</v>
      </c>
      <c r="B5" s="26"/>
      <c r="C5" s="26"/>
      <c r="D5" s="402">
        <f>SUM(D6:D8)</f>
        <v>0</v>
      </c>
      <c r="E5" s="402">
        <f>SUM(E6:E8)</f>
        <v>0</v>
      </c>
    </row>
    <row r="6" spans="1:5" ht="11.25" customHeight="1" x14ac:dyDescent="0.2">
      <c r="A6" s="60" t="s">
        <v>259</v>
      </c>
      <c r="B6" s="26"/>
      <c r="C6" s="26"/>
      <c r="D6" s="403">
        <v>0</v>
      </c>
      <c r="E6" s="403">
        <v>0</v>
      </c>
    </row>
    <row r="7" spans="1:5" ht="11.25" customHeight="1" x14ac:dyDescent="0.2">
      <c r="A7" s="60" t="s">
        <v>260</v>
      </c>
      <c r="B7" s="26"/>
      <c r="C7" s="26"/>
      <c r="D7" s="403">
        <v>0</v>
      </c>
      <c r="E7" s="403">
        <v>0</v>
      </c>
    </row>
    <row r="8" spans="1:5" ht="11.25" customHeight="1" x14ac:dyDescent="0.2">
      <c r="A8" s="60" t="s">
        <v>261</v>
      </c>
      <c r="B8" s="26"/>
      <c r="C8" s="26"/>
      <c r="D8" s="403">
        <v>0</v>
      </c>
      <c r="E8" s="403">
        <v>0</v>
      </c>
    </row>
    <row r="9" spans="1:5" ht="11.25" customHeight="1" x14ac:dyDescent="0.2">
      <c r="A9" s="61"/>
      <c r="B9" s="26"/>
      <c r="C9" s="26"/>
      <c r="D9" s="26"/>
      <c r="E9" s="26"/>
    </row>
    <row r="10" spans="1:5" ht="11.25" customHeight="1" x14ac:dyDescent="0.2">
      <c r="A10" s="43" t="s">
        <v>262</v>
      </c>
      <c r="B10" s="26"/>
      <c r="C10" s="26"/>
      <c r="D10" s="402">
        <f>SUM(D11:D14)</f>
        <v>0</v>
      </c>
      <c r="E10" s="402">
        <f>SUM(E11:E14)</f>
        <v>0</v>
      </c>
    </row>
    <row r="11" spans="1:5" ht="11.25" customHeight="1" x14ac:dyDescent="0.2">
      <c r="A11" s="60" t="s">
        <v>263</v>
      </c>
      <c r="B11" s="26"/>
      <c r="C11" s="26"/>
      <c r="D11" s="403">
        <v>0</v>
      </c>
      <c r="E11" s="403">
        <v>0</v>
      </c>
    </row>
    <row r="12" spans="1:5" ht="11.25" customHeight="1" x14ac:dyDescent="0.2">
      <c r="A12" s="60" t="s">
        <v>264</v>
      </c>
      <c r="B12" s="26"/>
      <c r="C12" s="26"/>
      <c r="D12" s="403">
        <v>0</v>
      </c>
      <c r="E12" s="403">
        <v>0</v>
      </c>
    </row>
    <row r="13" spans="1:5" ht="11.25" customHeight="1" x14ac:dyDescent="0.2">
      <c r="A13" s="60" t="s">
        <v>260</v>
      </c>
      <c r="B13" s="26"/>
      <c r="C13" s="26"/>
      <c r="D13" s="403">
        <v>0</v>
      </c>
      <c r="E13" s="403">
        <v>0</v>
      </c>
    </row>
    <row r="14" spans="1:5" ht="11.25" customHeight="1" x14ac:dyDescent="0.2">
      <c r="A14" s="60" t="s">
        <v>261</v>
      </c>
      <c r="B14" s="26"/>
      <c r="C14" s="26"/>
      <c r="D14" s="403">
        <v>0</v>
      </c>
      <c r="E14" s="403">
        <v>0</v>
      </c>
    </row>
    <row r="15" spans="1:5" ht="11.25" customHeight="1" x14ac:dyDescent="0.2">
      <c r="A15" s="61"/>
      <c r="B15" s="26"/>
      <c r="C15" s="26"/>
      <c r="D15" s="26"/>
      <c r="E15" s="26"/>
    </row>
    <row r="16" spans="1:5" ht="11.25" customHeight="1" x14ac:dyDescent="0.2">
      <c r="A16" s="43" t="s">
        <v>265</v>
      </c>
      <c r="B16" s="26"/>
      <c r="C16" s="26"/>
      <c r="D16" s="402">
        <f>D10+D5</f>
        <v>0</v>
      </c>
      <c r="E16" s="402">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02">
        <f>SUM(D20:D22)</f>
        <v>0</v>
      </c>
      <c r="E19" s="402">
        <f>SUM(E20:E22)</f>
        <v>0</v>
      </c>
    </row>
    <row r="20" spans="1:5" ht="11.25" customHeight="1" x14ac:dyDescent="0.2">
      <c r="A20" s="60" t="s">
        <v>259</v>
      </c>
      <c r="B20" s="26"/>
      <c r="C20" s="26"/>
      <c r="D20" s="403">
        <v>0</v>
      </c>
      <c r="E20" s="403">
        <v>0</v>
      </c>
    </row>
    <row r="21" spans="1:5" ht="11.25" customHeight="1" x14ac:dyDescent="0.2">
      <c r="A21" s="60" t="s">
        <v>260</v>
      </c>
      <c r="B21" s="26"/>
      <c r="C21" s="26"/>
      <c r="D21" s="403">
        <v>0</v>
      </c>
      <c r="E21" s="403">
        <v>0</v>
      </c>
    </row>
    <row r="22" spans="1:5" ht="11.25" customHeight="1" x14ac:dyDescent="0.2">
      <c r="A22" s="60" t="s">
        <v>261</v>
      </c>
      <c r="B22" s="26"/>
      <c r="C22" s="26"/>
      <c r="D22" s="403">
        <v>0</v>
      </c>
      <c r="E22" s="403">
        <v>0</v>
      </c>
    </row>
    <row r="23" spans="1:5" ht="11.25" customHeight="1" x14ac:dyDescent="0.2">
      <c r="A23" s="61"/>
      <c r="B23" s="26"/>
      <c r="C23" s="26"/>
      <c r="D23" s="26"/>
      <c r="E23" s="26"/>
    </row>
    <row r="24" spans="1:5" ht="11.25" customHeight="1" x14ac:dyDescent="0.2">
      <c r="A24" s="43" t="s">
        <v>262</v>
      </c>
      <c r="B24" s="26"/>
      <c r="C24" s="26"/>
      <c r="D24" s="402">
        <f>SUM(D25:D28)</f>
        <v>0</v>
      </c>
      <c r="E24" s="402">
        <f>SUM(E25:E28)</f>
        <v>0</v>
      </c>
    </row>
    <row r="25" spans="1:5" ht="11.25" customHeight="1" x14ac:dyDescent="0.2">
      <c r="A25" s="60" t="s">
        <v>263</v>
      </c>
      <c r="B25" s="26"/>
      <c r="C25" s="26"/>
      <c r="D25" s="403">
        <v>0</v>
      </c>
      <c r="E25" s="403">
        <v>0</v>
      </c>
    </row>
    <row r="26" spans="1:5" ht="11.25" customHeight="1" x14ac:dyDescent="0.2">
      <c r="A26" s="60" t="s">
        <v>264</v>
      </c>
      <c r="B26" s="26"/>
      <c r="C26" s="26"/>
      <c r="D26" s="403">
        <v>0</v>
      </c>
      <c r="E26" s="403">
        <v>0</v>
      </c>
    </row>
    <row r="27" spans="1:5" ht="11.25" customHeight="1" x14ac:dyDescent="0.2">
      <c r="A27" s="60" t="s">
        <v>260</v>
      </c>
      <c r="B27" s="26"/>
      <c r="C27" s="26"/>
      <c r="D27" s="403">
        <v>0</v>
      </c>
      <c r="E27" s="403">
        <v>0</v>
      </c>
    </row>
    <row r="28" spans="1:5" ht="11.25" customHeight="1" x14ac:dyDescent="0.2">
      <c r="A28" s="60" t="s">
        <v>261</v>
      </c>
      <c r="B28" s="26"/>
      <c r="C28" s="26"/>
      <c r="D28" s="403">
        <v>0</v>
      </c>
      <c r="E28" s="403">
        <v>0</v>
      </c>
    </row>
    <row r="29" spans="1:5" ht="11.25" customHeight="1" x14ac:dyDescent="0.2">
      <c r="A29" s="61"/>
      <c r="B29" s="26"/>
      <c r="C29" s="26"/>
      <c r="D29" s="26"/>
      <c r="E29" s="26"/>
    </row>
    <row r="30" spans="1:5" ht="11.25" customHeight="1" x14ac:dyDescent="0.2">
      <c r="A30" s="43" t="s">
        <v>267</v>
      </c>
      <c r="B30" s="26"/>
      <c r="C30" s="26"/>
      <c r="D30" s="402">
        <f>D24+D19</f>
        <v>0</v>
      </c>
      <c r="E30" s="402">
        <f>E24+E19</f>
        <v>0</v>
      </c>
    </row>
    <row r="31" spans="1:5" ht="11.25" customHeight="1" x14ac:dyDescent="0.2">
      <c r="A31" s="46"/>
      <c r="B31" s="26"/>
      <c r="C31" s="26"/>
      <c r="D31" s="404"/>
      <c r="E31" s="404"/>
    </row>
    <row r="32" spans="1:5" ht="11.25" customHeight="1" x14ac:dyDescent="0.2">
      <c r="A32" s="43" t="s">
        <v>268</v>
      </c>
      <c r="B32" s="26"/>
      <c r="C32" s="26"/>
      <c r="D32" s="402">
        <v>61909.85</v>
      </c>
      <c r="E32" s="402">
        <v>23432.99</v>
      </c>
    </row>
    <row r="33" spans="1:5" ht="11.25" customHeight="1" x14ac:dyDescent="0.2">
      <c r="A33" s="62"/>
      <c r="B33" s="26"/>
      <c r="C33" s="26"/>
      <c r="D33" s="404"/>
      <c r="E33" s="404"/>
    </row>
    <row r="34" spans="1:5" ht="11.25" customHeight="1" x14ac:dyDescent="0.2">
      <c r="A34" s="43" t="s">
        <v>269</v>
      </c>
      <c r="B34" s="26"/>
      <c r="C34" s="26"/>
      <c r="D34" s="402">
        <f>D32+D3</f>
        <v>61909.85</v>
      </c>
      <c r="E34" s="402">
        <f>E32+E3</f>
        <v>23432.99</v>
      </c>
    </row>
    <row r="35" spans="1:5" x14ac:dyDescent="0.2">
      <c r="A35" s="46"/>
      <c r="B35" s="52"/>
      <c r="C35" s="52"/>
      <c r="D35" s="63"/>
      <c r="E35" s="63"/>
    </row>
    <row r="37" spans="1:5" ht="24.75" customHeight="1" x14ac:dyDescent="0.2">
      <c r="A37" s="480" t="s">
        <v>155</v>
      </c>
      <c r="B37" s="481"/>
      <c r="C37" s="481"/>
      <c r="D37" s="481"/>
      <c r="E37" s="481"/>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Normal="100" workbookViewId="0">
      <selection activeCell="A30" sqref="A30"/>
    </sheetView>
  </sheetViews>
  <sheetFormatPr baseColWidth="10" defaultColWidth="9.28515625" defaultRowHeight="11.25" x14ac:dyDescent="0.25"/>
  <cols>
    <col min="1" max="1" width="50.28515625" style="229" customWidth="1"/>
    <col min="2" max="2" width="13.85546875" style="229" customWidth="1"/>
    <col min="3" max="3" width="15.42578125" style="229" customWidth="1"/>
    <col min="4" max="5" width="13.85546875" style="229" customWidth="1"/>
    <col min="6" max="6" width="14.7109375" style="229" customWidth="1"/>
    <col min="7" max="7" width="13.85546875" style="229" customWidth="1"/>
    <col min="8" max="16384" width="9.28515625" style="229"/>
  </cols>
  <sheetData>
    <row r="1" spans="1:8" s="219" customFormat="1" ht="39.950000000000003" customHeight="1" x14ac:dyDescent="0.25">
      <c r="A1" s="484" t="s">
        <v>687</v>
      </c>
      <c r="B1" s="485"/>
      <c r="C1" s="485"/>
      <c r="D1" s="485"/>
      <c r="E1" s="485"/>
      <c r="F1" s="485"/>
      <c r="G1" s="486"/>
    </row>
    <row r="2" spans="1:8" s="219" customFormat="1" x14ac:dyDescent="0.25">
      <c r="A2" s="220"/>
      <c r="B2" s="485" t="s">
        <v>399</v>
      </c>
      <c r="C2" s="485"/>
      <c r="D2" s="485"/>
      <c r="E2" s="485"/>
      <c r="F2" s="485"/>
      <c r="G2" s="487" t="s">
        <v>400</v>
      </c>
    </row>
    <row r="3" spans="1:8" s="225" customFormat="1" ht="24.95" customHeight="1" x14ac:dyDescent="0.25">
      <c r="A3" s="221" t="s">
        <v>401</v>
      </c>
      <c r="B3" s="222" t="s">
        <v>327</v>
      </c>
      <c r="C3" s="223" t="s">
        <v>427</v>
      </c>
      <c r="D3" s="223" t="s">
        <v>402</v>
      </c>
      <c r="E3" s="223" t="s">
        <v>334</v>
      </c>
      <c r="F3" s="224" t="s">
        <v>337</v>
      </c>
      <c r="G3" s="488"/>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10.15" customHeight="1" x14ac:dyDescent="0.25">
      <c r="A6" s="226" t="s">
        <v>106</v>
      </c>
      <c r="B6" s="231">
        <v>0</v>
      </c>
      <c r="C6" s="231">
        <v>0</v>
      </c>
      <c r="D6" s="231">
        <f t="shared" si="0"/>
        <v>0</v>
      </c>
      <c r="E6" s="231">
        <v>0</v>
      </c>
      <c r="F6" s="231">
        <v>0</v>
      </c>
      <c r="G6" s="231">
        <f t="shared" si="1"/>
        <v>0</v>
      </c>
      <c r="H6" s="228" t="s">
        <v>405</v>
      </c>
    </row>
    <row r="7" spans="1:8" ht="10.15" customHeight="1" x14ac:dyDescent="0.25">
      <c r="A7" s="226" t="s">
        <v>107</v>
      </c>
      <c r="B7" s="231">
        <v>0</v>
      </c>
      <c r="C7" s="231">
        <v>0</v>
      </c>
      <c r="D7" s="231">
        <f t="shared" si="0"/>
        <v>0</v>
      </c>
      <c r="E7" s="231">
        <v>0</v>
      </c>
      <c r="F7" s="231">
        <v>0</v>
      </c>
      <c r="G7" s="231">
        <f t="shared" si="1"/>
        <v>0</v>
      </c>
      <c r="H7" s="228" t="s">
        <v>406</v>
      </c>
    </row>
    <row r="8" spans="1:8" ht="10.15" customHeight="1" x14ac:dyDescent="0.25">
      <c r="A8" s="226" t="s">
        <v>108</v>
      </c>
      <c r="B8" s="231">
        <v>0</v>
      </c>
      <c r="C8" s="231">
        <v>0</v>
      </c>
      <c r="D8" s="231">
        <f t="shared" si="0"/>
        <v>0</v>
      </c>
      <c r="E8" s="231">
        <v>0</v>
      </c>
      <c r="F8" s="231">
        <v>0</v>
      </c>
      <c r="G8" s="231">
        <f t="shared" si="1"/>
        <v>0</v>
      </c>
      <c r="H8" s="228" t="s">
        <v>407</v>
      </c>
    </row>
    <row r="9" spans="1:8" ht="10.15"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0</v>
      </c>
      <c r="C10" s="231">
        <v>0</v>
      </c>
      <c r="D10" s="231">
        <f t="shared" si="0"/>
        <v>0</v>
      </c>
      <c r="E10" s="231">
        <v>661.2</v>
      </c>
      <c r="F10" s="231">
        <v>661.2</v>
      </c>
      <c r="G10" s="231">
        <f t="shared" si="1"/>
        <v>661.2</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2.9" customHeight="1" x14ac:dyDescent="0.25">
      <c r="A12" s="226" t="s">
        <v>113</v>
      </c>
      <c r="B12" s="231">
        <v>5037552</v>
      </c>
      <c r="C12" s="231">
        <v>0</v>
      </c>
      <c r="D12" s="231">
        <f t="shared" si="0"/>
        <v>5037552</v>
      </c>
      <c r="E12" s="231">
        <v>1259388</v>
      </c>
      <c r="F12" s="231">
        <v>1259388</v>
      </c>
      <c r="G12" s="231">
        <f t="shared" si="1"/>
        <v>-3778164</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7.9" customHeight="1" x14ac:dyDescent="0.25">
      <c r="B14" s="232"/>
      <c r="C14" s="232"/>
      <c r="D14" s="232"/>
      <c r="E14" s="232"/>
      <c r="F14" s="232"/>
      <c r="G14" s="232"/>
      <c r="H14" s="228" t="s">
        <v>415</v>
      </c>
    </row>
    <row r="15" spans="1:8" ht="13.9" customHeight="1" x14ac:dyDescent="0.25">
      <c r="A15" s="233" t="s">
        <v>217</v>
      </c>
      <c r="B15" s="234">
        <f>SUM(B4:B13)</f>
        <v>5037552</v>
      </c>
      <c r="C15" s="234">
        <f>SUM(C4:C13)</f>
        <v>0</v>
      </c>
      <c r="D15" s="234">
        <f t="shared" ref="D15:G15" si="2">SUM(D4:D13)</f>
        <v>5037552</v>
      </c>
      <c r="E15" s="234">
        <f t="shared" si="2"/>
        <v>1260049.2</v>
      </c>
      <c r="F15" s="235">
        <f t="shared" si="2"/>
        <v>1260049.2</v>
      </c>
      <c r="G15" s="236">
        <f t="shared" si="2"/>
        <v>-3777502.8</v>
      </c>
      <c r="H15" s="228" t="s">
        <v>415</v>
      </c>
    </row>
    <row r="16" spans="1:8" ht="10.5" customHeight="1" x14ac:dyDescent="0.25">
      <c r="A16" s="237"/>
      <c r="B16" s="238"/>
      <c r="C16" s="238"/>
      <c r="D16" s="239"/>
      <c r="E16" s="240" t="s">
        <v>420</v>
      </c>
      <c r="F16" s="241"/>
      <c r="G16" s="242"/>
      <c r="H16" s="228" t="s">
        <v>415</v>
      </c>
    </row>
    <row r="17" spans="1:8" x14ac:dyDescent="0.25">
      <c r="A17" s="243"/>
      <c r="B17" s="485" t="s">
        <v>399</v>
      </c>
      <c r="C17" s="485"/>
      <c r="D17" s="485"/>
      <c r="E17" s="485"/>
      <c r="F17" s="485"/>
      <c r="G17" s="487" t="s">
        <v>400</v>
      </c>
      <c r="H17" s="228" t="s">
        <v>415</v>
      </c>
    </row>
    <row r="18" spans="1:8" ht="24" customHeight="1" x14ac:dyDescent="0.25">
      <c r="A18" s="244" t="s">
        <v>401</v>
      </c>
      <c r="B18" s="222" t="s">
        <v>327</v>
      </c>
      <c r="C18" s="223" t="s">
        <v>427</v>
      </c>
      <c r="D18" s="223" t="s">
        <v>402</v>
      </c>
      <c r="E18" s="223" t="s">
        <v>334</v>
      </c>
      <c r="F18" s="224" t="s">
        <v>337</v>
      </c>
      <c r="G18" s="488"/>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10.15" customHeight="1" x14ac:dyDescent="0.25">
      <c r="A23" s="247" t="s">
        <v>107</v>
      </c>
      <c r="B23" s="248">
        <v>0</v>
      </c>
      <c r="C23" s="248">
        <v>0</v>
      </c>
      <c r="D23" s="248">
        <f t="shared" si="4"/>
        <v>0</v>
      </c>
      <c r="E23" s="248">
        <v>0</v>
      </c>
      <c r="F23" s="248">
        <v>0</v>
      </c>
      <c r="G23" s="248">
        <f t="shared" si="5"/>
        <v>0</v>
      </c>
      <c r="H23" s="228" t="s">
        <v>406</v>
      </c>
    </row>
    <row r="24" spans="1:8" ht="13.1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65" customHeight="1" x14ac:dyDescent="0.25">
      <c r="A26" s="247" t="s">
        <v>112</v>
      </c>
      <c r="B26" s="248">
        <v>0</v>
      </c>
      <c r="C26" s="248">
        <v>0</v>
      </c>
      <c r="D26" s="248">
        <f t="shared" si="4"/>
        <v>0</v>
      </c>
      <c r="E26" s="248">
        <v>0</v>
      </c>
      <c r="F26" s="248">
        <v>0</v>
      </c>
      <c r="G26" s="248">
        <f t="shared" si="5"/>
        <v>0</v>
      </c>
      <c r="H26" s="228" t="s">
        <v>411</v>
      </c>
    </row>
    <row r="27" spans="1:8" ht="20.65" customHeight="1" x14ac:dyDescent="0.25">
      <c r="A27" s="247" t="s">
        <v>113</v>
      </c>
      <c r="B27" s="248">
        <v>0</v>
      </c>
      <c r="C27" s="248">
        <v>0</v>
      </c>
      <c r="D27" s="248">
        <f t="shared" si="4"/>
        <v>0</v>
      </c>
      <c r="E27" s="248">
        <v>0</v>
      </c>
      <c r="F27" s="248">
        <v>0</v>
      </c>
      <c r="G27" s="248">
        <f t="shared" si="5"/>
        <v>0</v>
      </c>
      <c r="H27" s="228" t="s">
        <v>412</v>
      </c>
    </row>
    <row r="28" spans="1:8" ht="8.65" customHeight="1" x14ac:dyDescent="0.25">
      <c r="A28" s="249"/>
      <c r="B28" s="248"/>
      <c r="C28" s="248"/>
      <c r="D28" s="248"/>
      <c r="E28" s="248"/>
      <c r="F28" s="248"/>
      <c r="G28" s="248"/>
      <c r="H28" s="228" t="s">
        <v>415</v>
      </c>
    </row>
    <row r="29" spans="1:8" ht="33" customHeight="1" x14ac:dyDescent="0.25">
      <c r="A29" s="250" t="s">
        <v>664</v>
      </c>
      <c r="B29" s="251">
        <f t="shared" ref="B29:G29" si="6">SUM(B30:B33)</f>
        <v>5037552</v>
      </c>
      <c r="C29" s="251">
        <f t="shared" si="6"/>
        <v>0</v>
      </c>
      <c r="D29" s="251">
        <f t="shared" si="6"/>
        <v>5037552</v>
      </c>
      <c r="E29" s="251">
        <f t="shared" si="6"/>
        <v>1260049.2</v>
      </c>
      <c r="F29" s="251">
        <f t="shared" si="6"/>
        <v>1260049.2</v>
      </c>
      <c r="G29" s="251">
        <f t="shared" si="6"/>
        <v>-3777502.8</v>
      </c>
      <c r="H29" s="228" t="s">
        <v>415</v>
      </c>
    </row>
    <row r="30" spans="1:8" ht="10.15" customHeight="1" x14ac:dyDescent="0.25">
      <c r="A30" s="247" t="s">
        <v>105</v>
      </c>
      <c r="B30" s="248">
        <v>0</v>
      </c>
      <c r="C30" s="248">
        <v>0</v>
      </c>
      <c r="D30" s="248">
        <f>B30+C30</f>
        <v>0</v>
      </c>
      <c r="E30" s="248">
        <v>0</v>
      </c>
      <c r="F30" s="248">
        <v>0</v>
      </c>
      <c r="G30" s="248">
        <f>F30-B30</f>
        <v>0</v>
      </c>
      <c r="H30" s="228" t="s">
        <v>404</v>
      </c>
    </row>
    <row r="31" spans="1:8" ht="11.65" customHeight="1" x14ac:dyDescent="0.25">
      <c r="A31" s="247" t="s">
        <v>108</v>
      </c>
      <c r="B31" s="248">
        <v>0</v>
      </c>
      <c r="C31" s="248">
        <v>0</v>
      </c>
      <c r="D31" s="248">
        <f>B31+C31</f>
        <v>0</v>
      </c>
      <c r="E31" s="248">
        <v>0</v>
      </c>
      <c r="F31" s="248">
        <v>0</v>
      </c>
      <c r="G31" s="248">
        <f t="shared" ref="G31:G33" si="7">F31-B31</f>
        <v>0</v>
      </c>
      <c r="H31" s="228" t="s">
        <v>407</v>
      </c>
    </row>
    <row r="32" spans="1:8" ht="12.4" customHeight="1" x14ac:dyDescent="0.25">
      <c r="A32" s="247" t="s">
        <v>419</v>
      </c>
      <c r="B32" s="248">
        <v>0</v>
      </c>
      <c r="C32" s="248">
        <v>0</v>
      </c>
      <c r="D32" s="248">
        <f>B32+C32</f>
        <v>0</v>
      </c>
      <c r="E32" s="248">
        <v>661.2</v>
      </c>
      <c r="F32" s="248">
        <v>661.2</v>
      </c>
      <c r="G32" s="248">
        <f t="shared" si="7"/>
        <v>661.2</v>
      </c>
      <c r="H32" s="228" t="s">
        <v>410</v>
      </c>
    </row>
    <row r="33" spans="1:8" ht="21.4" customHeight="1" x14ac:dyDescent="0.25">
      <c r="A33" s="247" t="s">
        <v>113</v>
      </c>
      <c r="B33" s="248">
        <v>5037552</v>
      </c>
      <c r="C33" s="248">
        <v>0</v>
      </c>
      <c r="D33" s="248">
        <f>B33+C33</f>
        <v>5037552</v>
      </c>
      <c r="E33" s="248">
        <v>1259388</v>
      </c>
      <c r="F33" s="248">
        <v>1259388</v>
      </c>
      <c r="G33" s="248">
        <f t="shared" si="7"/>
        <v>-3778164</v>
      </c>
      <c r="H33" s="228" t="s">
        <v>412</v>
      </c>
    </row>
    <row r="34" spans="1:8" ht="9" customHeight="1" x14ac:dyDescent="0.25">
      <c r="A34" s="249"/>
      <c r="B34" s="248"/>
      <c r="C34" s="248"/>
      <c r="D34" s="248"/>
      <c r="E34" s="248"/>
      <c r="F34" s="248"/>
      <c r="G34" s="248"/>
      <c r="H34" s="228" t="s">
        <v>415</v>
      </c>
    </row>
    <row r="35" spans="1:8" ht="13.9"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10.15"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10.15" customHeight="1" x14ac:dyDescent="0.25">
      <c r="A38" s="252" t="s">
        <v>217</v>
      </c>
      <c r="B38" s="234">
        <f>SUM(B35+B29+B19)</f>
        <v>5037552</v>
      </c>
      <c r="C38" s="234">
        <f t="shared" ref="C38:G38" si="9">SUM(C35+C29+C19)</f>
        <v>0</v>
      </c>
      <c r="D38" s="234">
        <f t="shared" si="9"/>
        <v>5037552</v>
      </c>
      <c r="E38" s="234">
        <f t="shared" si="9"/>
        <v>1260049.2</v>
      </c>
      <c r="F38" s="234">
        <f t="shared" si="9"/>
        <v>1260049.2</v>
      </c>
      <c r="G38" s="236">
        <f t="shared" si="9"/>
        <v>-3777502.8</v>
      </c>
      <c r="H38" s="228" t="s">
        <v>415</v>
      </c>
    </row>
    <row r="39" spans="1:8" x14ac:dyDescent="0.25">
      <c r="A39" s="237"/>
      <c r="B39" s="238"/>
      <c r="C39" s="238"/>
      <c r="D39" s="238"/>
      <c r="E39" s="240" t="s">
        <v>420</v>
      </c>
      <c r="F39" s="253"/>
      <c r="G39" s="242"/>
      <c r="H39" s="228" t="s">
        <v>415</v>
      </c>
    </row>
    <row r="40" spans="1:8" ht="10.9" customHeight="1" x14ac:dyDescent="0.25">
      <c r="A40" t="s">
        <v>421</v>
      </c>
    </row>
    <row r="41" spans="1:8" ht="14.65" customHeight="1" x14ac:dyDescent="0.25">
      <c r="A41" s="254" t="s">
        <v>422</v>
      </c>
    </row>
    <row r="42" spans="1:8" ht="15" x14ac:dyDescent="0.25">
      <c r="A42" s="254" t="s">
        <v>423</v>
      </c>
    </row>
    <row r="43" spans="1:8" ht="15" x14ac:dyDescent="0.25">
      <c r="A43" s="483" t="s">
        <v>424</v>
      </c>
      <c r="B43" s="483"/>
      <c r="C43" s="483"/>
      <c r="D43" s="483"/>
      <c r="E43" s="483"/>
      <c r="F43" s="483"/>
      <c r="G43" s="483"/>
    </row>
    <row r="45" spans="1:8" ht="45.4"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28515625" defaultRowHeight="15" x14ac:dyDescent="0.25"/>
  <cols>
    <col min="1" max="1" width="62.5703125" style="255" customWidth="1"/>
    <col min="2" max="7" width="14.28515625" style="255" customWidth="1"/>
    <col min="8" max="16384" width="9.28515625" style="255"/>
  </cols>
  <sheetData>
    <row r="1" spans="1:7" ht="57" customHeight="1" x14ac:dyDescent="0.25">
      <c r="A1" s="491" t="s">
        <v>685</v>
      </c>
      <c r="B1" s="492"/>
      <c r="C1" s="492"/>
      <c r="D1" s="492"/>
      <c r="E1" s="492"/>
      <c r="F1" s="492"/>
      <c r="G1" s="493"/>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3"/>
      <c r="B4" s="264"/>
      <c r="C4" s="264"/>
      <c r="D4" s="264"/>
      <c r="E4" s="264"/>
      <c r="F4" s="264"/>
      <c r="G4" s="264"/>
    </row>
    <row r="5" spans="1:7" x14ac:dyDescent="0.25">
      <c r="A5" s="265" t="s">
        <v>684</v>
      </c>
      <c r="B5" s="266">
        <v>5037552</v>
      </c>
      <c r="C5" s="266">
        <v>0</v>
      </c>
      <c r="D5" s="266">
        <f>B5+C5</f>
        <v>5037552</v>
      </c>
      <c r="E5" s="266">
        <v>868660.32</v>
      </c>
      <c r="F5" s="266">
        <v>868660.32</v>
      </c>
      <c r="G5" s="266">
        <f>D5-E5</f>
        <v>4168891.68</v>
      </c>
    </row>
    <row r="6" spans="1:7" x14ac:dyDescent="0.25">
      <c r="A6" s="265" t="s">
        <v>428</v>
      </c>
      <c r="B6" s="266">
        <v>0</v>
      </c>
      <c r="C6" s="266">
        <v>0</v>
      </c>
      <c r="D6" s="266">
        <f t="shared" ref="D6:D12" si="0">B6+C6</f>
        <v>0</v>
      </c>
      <c r="E6" s="266">
        <v>0</v>
      </c>
      <c r="F6" s="266">
        <v>0</v>
      </c>
      <c r="G6" s="266">
        <f t="shared" ref="G6:G12" si="1">D6-E6</f>
        <v>0</v>
      </c>
    </row>
    <row r="7" spans="1:7" x14ac:dyDescent="0.25">
      <c r="A7" s="265" t="s">
        <v>429</v>
      </c>
      <c r="B7" s="266">
        <v>0</v>
      </c>
      <c r="C7" s="266">
        <v>0</v>
      </c>
      <c r="D7" s="266">
        <f t="shared" si="0"/>
        <v>0</v>
      </c>
      <c r="E7" s="266">
        <v>0</v>
      </c>
      <c r="F7" s="266">
        <v>0</v>
      </c>
      <c r="G7" s="266">
        <f t="shared" si="1"/>
        <v>0</v>
      </c>
    </row>
    <row r="8" spans="1:7" x14ac:dyDescent="0.25">
      <c r="A8" s="265" t="s">
        <v>430</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431</v>
      </c>
      <c r="B13" s="268">
        <f t="shared" ref="B13:C13" si="2">SUM(B5:B12)</f>
        <v>5037552</v>
      </c>
      <c r="C13" s="268">
        <f t="shared" si="2"/>
        <v>0</v>
      </c>
      <c r="D13" s="268">
        <f>SUM(D5:D12)</f>
        <v>5037552</v>
      </c>
      <c r="E13" s="268">
        <f t="shared" ref="E13:G13" si="3">SUM(E5:E12)</f>
        <v>868660.32</v>
      </c>
      <c r="F13" s="268">
        <f t="shared" si="3"/>
        <v>868660.32</v>
      </c>
      <c r="G13" s="268">
        <f t="shared" si="3"/>
        <v>4168891.68</v>
      </c>
    </row>
    <row r="16" spans="1:7" ht="55.15" customHeight="1" x14ac:dyDescent="0.25">
      <c r="A16" s="491" t="s">
        <v>685</v>
      </c>
      <c r="B16" s="492"/>
      <c r="C16" s="492"/>
      <c r="D16" s="492"/>
      <c r="E16" s="492"/>
      <c r="F16" s="492"/>
      <c r="G16" s="493"/>
    </row>
    <row r="17" spans="1:7" x14ac:dyDescent="0.25">
      <c r="A17" s="256"/>
      <c r="B17" s="257"/>
      <c r="C17" s="258"/>
      <c r="D17" s="259" t="s">
        <v>425</v>
      </c>
      <c r="E17" s="258"/>
      <c r="F17" s="260"/>
      <c r="G17" s="489" t="s">
        <v>426</v>
      </c>
    </row>
    <row r="18" spans="1:7" ht="22.5" x14ac:dyDescent="0.25">
      <c r="A18" s="261" t="s">
        <v>100</v>
      </c>
      <c r="B18" s="262" t="s">
        <v>341</v>
      </c>
      <c r="C18" s="262" t="s">
        <v>427</v>
      </c>
      <c r="D18" s="262" t="s">
        <v>402</v>
      </c>
      <c r="E18" s="262" t="s">
        <v>334</v>
      </c>
      <c r="F18" s="262" t="s">
        <v>347</v>
      </c>
      <c r="G18" s="490"/>
    </row>
    <row r="19" spans="1:7" x14ac:dyDescent="0.25">
      <c r="A19" s="269"/>
      <c r="B19" s="270"/>
      <c r="C19" s="270"/>
      <c r="D19" s="270"/>
      <c r="E19" s="270"/>
      <c r="F19" s="270"/>
      <c r="G19" s="270"/>
    </row>
    <row r="20" spans="1:7" x14ac:dyDescent="0.25">
      <c r="A20" s="271" t="s">
        <v>432</v>
      </c>
      <c r="B20" s="266">
        <v>0</v>
      </c>
      <c r="C20" s="266">
        <v>0</v>
      </c>
      <c r="D20" s="266">
        <f>B20+C20</f>
        <v>0</v>
      </c>
      <c r="E20" s="266">
        <v>0</v>
      </c>
      <c r="F20" s="266">
        <v>0</v>
      </c>
      <c r="G20" s="266">
        <f>D20-E20</f>
        <v>0</v>
      </c>
    </row>
    <row r="21" spans="1:7" x14ac:dyDescent="0.25">
      <c r="A21" s="271" t="s">
        <v>433</v>
      </c>
      <c r="B21" s="266">
        <v>0</v>
      </c>
      <c r="C21" s="266">
        <v>0</v>
      </c>
      <c r="D21" s="266">
        <f t="shared" ref="D21:D23" si="4">B21+C21</f>
        <v>0</v>
      </c>
      <c r="E21" s="266">
        <v>0</v>
      </c>
      <c r="F21" s="266">
        <v>0</v>
      </c>
      <c r="G21" s="266">
        <f t="shared" ref="G21:G23" si="5">D21-E21</f>
        <v>0</v>
      </c>
    </row>
    <row r="22" spans="1:7" x14ac:dyDescent="0.25">
      <c r="A22" s="271" t="s">
        <v>434</v>
      </c>
      <c r="B22" s="266">
        <v>0</v>
      </c>
      <c r="C22" s="266">
        <v>0</v>
      </c>
      <c r="D22" s="266">
        <f t="shared" si="4"/>
        <v>0</v>
      </c>
      <c r="E22" s="266">
        <v>0</v>
      </c>
      <c r="F22" s="266">
        <v>0</v>
      </c>
      <c r="G22" s="266">
        <f t="shared" si="5"/>
        <v>0</v>
      </c>
    </row>
    <row r="23" spans="1:7" x14ac:dyDescent="0.25">
      <c r="A23" s="271" t="s">
        <v>435</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431</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4" t="s">
        <v>685</v>
      </c>
      <c r="B28" s="495"/>
      <c r="C28" s="495"/>
      <c r="D28" s="495"/>
      <c r="E28" s="495"/>
      <c r="F28" s="495"/>
      <c r="G28" s="496"/>
    </row>
    <row r="29" spans="1:7" x14ac:dyDescent="0.25">
      <c r="A29" s="256"/>
      <c r="B29" s="257"/>
      <c r="C29" s="258"/>
      <c r="D29" s="259" t="s">
        <v>425</v>
      </c>
      <c r="E29" s="258"/>
      <c r="F29" s="260"/>
      <c r="G29" s="489" t="s">
        <v>426</v>
      </c>
    </row>
    <row r="30" spans="1:7" ht="22.5" x14ac:dyDescent="0.25">
      <c r="A30" s="261" t="s">
        <v>100</v>
      </c>
      <c r="B30" s="262" t="s">
        <v>341</v>
      </c>
      <c r="C30" s="262" t="s">
        <v>427</v>
      </c>
      <c r="D30" s="262" t="s">
        <v>402</v>
      </c>
      <c r="E30" s="262" t="s">
        <v>334</v>
      </c>
      <c r="F30" s="262" t="s">
        <v>347</v>
      </c>
      <c r="G30" s="490"/>
    </row>
    <row r="31" spans="1:7" x14ac:dyDescent="0.25">
      <c r="A31" s="269"/>
      <c r="B31" s="270"/>
      <c r="C31" s="270"/>
      <c r="D31" s="270"/>
      <c r="E31" s="270"/>
      <c r="F31" s="270"/>
      <c r="G31" s="270"/>
    </row>
    <row r="32" spans="1:7" ht="30" x14ac:dyDescent="0.25">
      <c r="A32" s="272" t="s">
        <v>436</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437</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438</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439</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440</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441</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442</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443</v>
      </c>
      <c r="B46" s="266">
        <v>5037552</v>
      </c>
      <c r="C46" s="266">
        <v>0</v>
      </c>
      <c r="D46" s="266">
        <f t="shared" ref="D46" si="11">B46+C46</f>
        <v>5037552</v>
      </c>
      <c r="E46" s="266">
        <v>868660.32</v>
      </c>
      <c r="F46" s="266">
        <v>868660.32</v>
      </c>
      <c r="G46" s="266">
        <f t="shared" ref="G46" si="12">D46-E46</f>
        <v>4168891.68</v>
      </c>
    </row>
    <row r="47" spans="1:7" x14ac:dyDescent="0.25">
      <c r="A47" s="272"/>
      <c r="B47" s="266"/>
      <c r="C47" s="266"/>
      <c r="D47" s="266"/>
      <c r="E47" s="266"/>
      <c r="F47" s="266"/>
      <c r="G47" s="266"/>
    </row>
    <row r="48" spans="1:7" x14ac:dyDescent="0.25">
      <c r="A48" s="267" t="s">
        <v>431</v>
      </c>
      <c r="B48" s="268">
        <f t="shared" ref="B48:G48" si="13">SUM(B32:B46)</f>
        <v>5037552</v>
      </c>
      <c r="C48" s="268">
        <f t="shared" si="13"/>
        <v>0</v>
      </c>
      <c r="D48" s="268">
        <f t="shared" si="13"/>
        <v>5037552</v>
      </c>
      <c r="E48" s="268">
        <f t="shared" si="13"/>
        <v>868660.32</v>
      </c>
      <c r="F48" s="268">
        <f t="shared" si="13"/>
        <v>868660.32</v>
      </c>
      <c r="G48" s="268">
        <f t="shared" si="13"/>
        <v>4168891.68</v>
      </c>
    </row>
    <row r="50" spans="1:1" x14ac:dyDescent="0.25">
      <c r="A50" s="255"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G15" sqref="G15"/>
    </sheetView>
  </sheetViews>
  <sheetFormatPr baseColWidth="10" defaultColWidth="9.28515625" defaultRowHeight="15" x14ac:dyDescent="0.25"/>
  <cols>
    <col min="1" max="1" width="37.140625" style="255" customWidth="1"/>
    <col min="2" max="7" width="14.28515625" style="255" customWidth="1"/>
    <col min="8" max="16384" width="9.28515625" style="255"/>
  </cols>
  <sheetData>
    <row r="1" spans="1:7" ht="64.900000000000006" customHeight="1" x14ac:dyDescent="0.25">
      <c r="A1" s="494" t="s">
        <v>683</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73" t="s">
        <v>445</v>
      </c>
      <c r="B5" s="266">
        <v>5010552</v>
      </c>
      <c r="C5" s="266">
        <v>0</v>
      </c>
      <c r="D5" s="266">
        <f>B5+C5</f>
        <v>5010552</v>
      </c>
      <c r="E5" s="266">
        <v>868660.32</v>
      </c>
      <c r="F5" s="266">
        <v>868660.32</v>
      </c>
      <c r="G5" s="266">
        <f>D5-E5</f>
        <v>4141891.68</v>
      </c>
    </row>
    <row r="6" spans="1:7" x14ac:dyDescent="0.25">
      <c r="A6" s="273"/>
      <c r="B6" s="266"/>
      <c r="C6" s="266"/>
      <c r="D6" s="266"/>
      <c r="E6" s="266"/>
      <c r="F6" s="266"/>
      <c r="G6" s="266"/>
    </row>
    <row r="7" spans="1:7" ht="10.15" customHeight="1" x14ac:dyDescent="0.25">
      <c r="A7" s="273" t="s">
        <v>446</v>
      </c>
      <c r="B7" s="266">
        <v>27000</v>
      </c>
      <c r="C7" s="266">
        <v>0</v>
      </c>
      <c r="D7" s="266">
        <f>B7+C7</f>
        <v>27000</v>
      </c>
      <c r="E7" s="266">
        <v>0</v>
      </c>
      <c r="F7" s="266">
        <v>0</v>
      </c>
      <c r="G7" s="266">
        <f>D7-E7</f>
        <v>27000</v>
      </c>
    </row>
    <row r="8" spans="1:7" x14ac:dyDescent="0.25">
      <c r="A8" s="273"/>
      <c r="B8" s="266"/>
      <c r="C8" s="266"/>
      <c r="D8" s="266"/>
      <c r="E8" s="266"/>
      <c r="F8" s="266"/>
      <c r="G8" s="266"/>
    </row>
    <row r="9" spans="1:7" ht="25.15" customHeight="1" x14ac:dyDescent="0.25">
      <c r="A9" s="273" t="s">
        <v>447</v>
      </c>
      <c r="B9" s="266">
        <v>0</v>
      </c>
      <c r="C9" s="266">
        <v>0</v>
      </c>
      <c r="D9" s="266">
        <f>B9+C9</f>
        <v>0</v>
      </c>
      <c r="E9" s="266">
        <v>0</v>
      </c>
      <c r="F9" s="266">
        <v>0</v>
      </c>
      <c r="G9" s="266">
        <f>D9-E9</f>
        <v>0</v>
      </c>
    </row>
    <row r="10" spans="1:7" x14ac:dyDescent="0.25">
      <c r="A10" s="273"/>
      <c r="B10" s="266"/>
      <c r="C10" s="266"/>
      <c r="D10" s="266"/>
      <c r="E10" s="266"/>
      <c r="F10" s="266"/>
      <c r="G10" s="266"/>
    </row>
    <row r="11" spans="1:7" ht="10.15"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431</v>
      </c>
      <c r="B15" s="278">
        <f t="shared" ref="B15:G15" si="0">SUM(B5+B7+B9+B11+B13)</f>
        <v>5037552</v>
      </c>
      <c r="C15" s="278">
        <f t="shared" si="0"/>
        <v>0</v>
      </c>
      <c r="D15" s="278">
        <f t="shared" si="0"/>
        <v>5037552</v>
      </c>
      <c r="E15" s="278">
        <f t="shared" si="0"/>
        <v>868660.32</v>
      </c>
      <c r="F15" s="278">
        <f t="shared" si="0"/>
        <v>868660.32</v>
      </c>
      <c r="G15" s="278">
        <f t="shared" si="0"/>
        <v>4168891.68</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zoomScale="64" workbookViewId="0">
      <selection activeCell="G16" sqref="G16"/>
    </sheetView>
  </sheetViews>
  <sheetFormatPr baseColWidth="10" defaultColWidth="9.28515625" defaultRowHeight="15" x14ac:dyDescent="0.25"/>
  <cols>
    <col min="1" max="1" width="48.85546875" style="255" customWidth="1"/>
    <col min="2" max="2" width="14.28515625" style="255" customWidth="1"/>
    <col min="3" max="3" width="15.42578125" style="255" customWidth="1"/>
    <col min="4" max="7" width="14.28515625" style="255" customWidth="1"/>
    <col min="8" max="16384" width="9.28515625" style="255"/>
  </cols>
  <sheetData>
    <row r="1" spans="1:8" ht="60.6" customHeight="1" x14ac:dyDescent="0.25">
      <c r="A1" s="495" t="s">
        <v>682</v>
      </c>
      <c r="B1" s="495"/>
      <c r="C1" s="495"/>
      <c r="D1" s="495"/>
      <c r="E1" s="495"/>
      <c r="F1" s="495"/>
      <c r="G1" s="496"/>
    </row>
    <row r="2" spans="1:8" x14ac:dyDescent="0.25">
      <c r="A2" s="256"/>
      <c r="B2" s="257"/>
      <c r="C2" s="258"/>
      <c r="D2" s="259" t="s">
        <v>425</v>
      </c>
      <c r="E2" s="258"/>
      <c r="F2" s="260"/>
      <c r="G2" s="489" t="s">
        <v>426</v>
      </c>
    </row>
    <row r="3" spans="1:8" ht="24.95" customHeight="1" x14ac:dyDescent="0.25">
      <c r="A3" s="261" t="s">
        <v>100</v>
      </c>
      <c r="B3" s="262" t="s">
        <v>341</v>
      </c>
      <c r="C3" s="262" t="s">
        <v>427</v>
      </c>
      <c r="D3" s="262" t="s">
        <v>402</v>
      </c>
      <c r="E3" s="262" t="s">
        <v>334</v>
      </c>
      <c r="F3" s="262" t="s">
        <v>347</v>
      </c>
      <c r="G3" s="490"/>
    </row>
    <row r="4" spans="1:8" x14ac:dyDescent="0.25">
      <c r="A4" s="279" t="s">
        <v>123</v>
      </c>
      <c r="B4" s="280">
        <f>SUM(B5:B11)</f>
        <v>3505471.0999999996</v>
      </c>
      <c r="C4" s="280">
        <f>SUM(C5:C11)</f>
        <v>0</v>
      </c>
      <c r="D4" s="280">
        <f>B4+C4</f>
        <v>3505471.0999999996</v>
      </c>
      <c r="E4" s="280">
        <f>SUM(E5:E11)</f>
        <v>439077.38</v>
      </c>
      <c r="F4" s="280">
        <f>SUM(F5:F11)</f>
        <v>439077.38</v>
      </c>
      <c r="G4" s="280">
        <f>D4-E4</f>
        <v>3066393.7199999997</v>
      </c>
    </row>
    <row r="5" spans="1:8" x14ac:dyDescent="0.25">
      <c r="A5" s="281" t="s">
        <v>448</v>
      </c>
      <c r="B5" s="266">
        <v>2695455.65</v>
      </c>
      <c r="C5" s="266">
        <v>0</v>
      </c>
      <c r="D5" s="266">
        <f t="shared" ref="D5:D68" si="0">B5+C5</f>
        <v>2695455.65</v>
      </c>
      <c r="E5" s="266">
        <v>382002.61</v>
      </c>
      <c r="F5" s="266">
        <v>382002.61</v>
      </c>
      <c r="G5" s="266">
        <f t="shared" ref="G5:G68" si="1">D5-E5</f>
        <v>2313453.04</v>
      </c>
      <c r="H5" s="282">
        <v>1100</v>
      </c>
    </row>
    <row r="6" spans="1:8" x14ac:dyDescent="0.25">
      <c r="A6" s="281" t="s">
        <v>449</v>
      </c>
      <c r="B6" s="266">
        <v>0</v>
      </c>
      <c r="C6" s="266">
        <v>0</v>
      </c>
      <c r="D6" s="266">
        <f t="shared" si="0"/>
        <v>0</v>
      </c>
      <c r="E6" s="266">
        <v>0</v>
      </c>
      <c r="F6" s="266">
        <v>0</v>
      </c>
      <c r="G6" s="266">
        <f t="shared" si="1"/>
        <v>0</v>
      </c>
      <c r="H6" s="282">
        <v>1200</v>
      </c>
    </row>
    <row r="7" spans="1:8" x14ac:dyDescent="0.25">
      <c r="A7" s="281" t="s">
        <v>450</v>
      </c>
      <c r="B7" s="266">
        <v>439362.73</v>
      </c>
      <c r="C7" s="266">
        <v>0</v>
      </c>
      <c r="D7" s="266">
        <f t="shared" si="0"/>
        <v>439362.73</v>
      </c>
      <c r="E7" s="266">
        <v>15624.77</v>
      </c>
      <c r="F7" s="266">
        <v>15624.77</v>
      </c>
      <c r="G7" s="266">
        <f t="shared" si="1"/>
        <v>423737.95999999996</v>
      </c>
      <c r="H7" s="282">
        <v>1300</v>
      </c>
    </row>
    <row r="8" spans="1:8" x14ac:dyDescent="0.25">
      <c r="A8" s="281" t="s">
        <v>451</v>
      </c>
      <c r="B8" s="266">
        <v>0</v>
      </c>
      <c r="C8" s="266">
        <v>0</v>
      </c>
      <c r="D8" s="266">
        <f t="shared" si="0"/>
        <v>0</v>
      </c>
      <c r="E8" s="266">
        <v>0</v>
      </c>
      <c r="F8" s="266">
        <v>0</v>
      </c>
      <c r="G8" s="266">
        <f t="shared" si="1"/>
        <v>0</v>
      </c>
      <c r="H8" s="282">
        <v>1400</v>
      </c>
    </row>
    <row r="9" spans="1:8" x14ac:dyDescent="0.25">
      <c r="A9" s="281" t="s">
        <v>452</v>
      </c>
      <c r="B9" s="266">
        <v>370652.72</v>
      </c>
      <c r="C9" s="266">
        <v>0</v>
      </c>
      <c r="D9" s="266">
        <f t="shared" si="0"/>
        <v>370652.72</v>
      </c>
      <c r="E9" s="266">
        <v>41450</v>
      </c>
      <c r="F9" s="266">
        <v>41450</v>
      </c>
      <c r="G9" s="266">
        <f t="shared" si="1"/>
        <v>329202.71999999997</v>
      </c>
      <c r="H9" s="282">
        <v>1500</v>
      </c>
    </row>
    <row r="10" spans="1:8" x14ac:dyDescent="0.25">
      <c r="A10" s="281" t="s">
        <v>453</v>
      </c>
      <c r="B10" s="266">
        <v>0</v>
      </c>
      <c r="C10" s="266">
        <v>0</v>
      </c>
      <c r="D10" s="266">
        <f t="shared" si="0"/>
        <v>0</v>
      </c>
      <c r="E10" s="266">
        <v>0</v>
      </c>
      <c r="F10" s="266">
        <v>0</v>
      </c>
      <c r="G10" s="266">
        <f t="shared" si="1"/>
        <v>0</v>
      </c>
      <c r="H10" s="282">
        <v>1600</v>
      </c>
    </row>
    <row r="11" spans="1:8" x14ac:dyDescent="0.25">
      <c r="A11" s="281" t="s">
        <v>454</v>
      </c>
      <c r="B11" s="266">
        <v>0</v>
      </c>
      <c r="C11" s="266">
        <v>0</v>
      </c>
      <c r="D11" s="266">
        <f t="shared" si="0"/>
        <v>0</v>
      </c>
      <c r="E11" s="266">
        <v>0</v>
      </c>
      <c r="F11" s="266">
        <v>0</v>
      </c>
      <c r="G11" s="266">
        <f t="shared" si="1"/>
        <v>0</v>
      </c>
      <c r="H11" s="282">
        <v>1700</v>
      </c>
    </row>
    <row r="12" spans="1:8" x14ac:dyDescent="0.25">
      <c r="A12" s="279" t="s">
        <v>124</v>
      </c>
      <c r="B12" s="283">
        <f>SUM(B13:B21)</f>
        <v>167350</v>
      </c>
      <c r="C12" s="283">
        <f>SUM(C13:C21)</f>
        <v>0</v>
      </c>
      <c r="D12" s="283">
        <f t="shared" si="0"/>
        <v>167350</v>
      </c>
      <c r="E12" s="283">
        <f>SUM(E13:E21)</f>
        <v>20929.2</v>
      </c>
      <c r="F12" s="283">
        <f>SUM(F13:F21)</f>
        <v>20929.2</v>
      </c>
      <c r="G12" s="283">
        <f t="shared" si="1"/>
        <v>146420.79999999999</v>
      </c>
      <c r="H12" s="284">
        <v>0</v>
      </c>
    </row>
    <row r="13" spans="1:8" x14ac:dyDescent="0.25">
      <c r="A13" s="281" t="s">
        <v>455</v>
      </c>
      <c r="B13" s="266">
        <v>53600</v>
      </c>
      <c r="C13" s="266">
        <v>0</v>
      </c>
      <c r="D13" s="266">
        <f t="shared" si="0"/>
        <v>53600</v>
      </c>
      <c r="E13" s="266">
        <v>8537.2000000000007</v>
      </c>
      <c r="F13" s="266">
        <v>8537.2000000000007</v>
      </c>
      <c r="G13" s="266">
        <f t="shared" si="1"/>
        <v>45062.8</v>
      </c>
      <c r="H13" s="282">
        <v>2100</v>
      </c>
    </row>
    <row r="14" spans="1:8" x14ac:dyDescent="0.25">
      <c r="A14" s="281" t="s">
        <v>456</v>
      </c>
      <c r="B14" s="266">
        <v>7300</v>
      </c>
      <c r="C14" s="266">
        <v>0</v>
      </c>
      <c r="D14" s="266">
        <f t="shared" si="0"/>
        <v>7300</v>
      </c>
      <c r="E14" s="266">
        <v>780</v>
      </c>
      <c r="F14" s="266">
        <v>780</v>
      </c>
      <c r="G14" s="266">
        <f t="shared" si="1"/>
        <v>6520</v>
      </c>
      <c r="H14" s="282">
        <v>2200</v>
      </c>
    </row>
    <row r="15" spans="1:8" x14ac:dyDescent="0.25">
      <c r="A15" s="281" t="s">
        <v>457</v>
      </c>
      <c r="B15" s="266">
        <v>0</v>
      </c>
      <c r="C15" s="266">
        <v>0</v>
      </c>
      <c r="D15" s="266">
        <f t="shared" si="0"/>
        <v>0</v>
      </c>
      <c r="E15" s="266">
        <v>0</v>
      </c>
      <c r="F15" s="266">
        <v>0</v>
      </c>
      <c r="G15" s="266">
        <f t="shared" si="1"/>
        <v>0</v>
      </c>
      <c r="H15" s="282">
        <v>2300</v>
      </c>
    </row>
    <row r="16" spans="1:8" x14ac:dyDescent="0.25">
      <c r="A16" s="281" t="s">
        <v>458</v>
      </c>
      <c r="B16" s="266">
        <v>11500</v>
      </c>
      <c r="C16" s="266">
        <v>0</v>
      </c>
      <c r="D16" s="266">
        <f t="shared" si="0"/>
        <v>11500</v>
      </c>
      <c r="E16" s="266">
        <v>0</v>
      </c>
      <c r="F16" s="266">
        <v>0</v>
      </c>
      <c r="G16" s="266">
        <f t="shared" si="1"/>
        <v>11500</v>
      </c>
      <c r="H16" s="282">
        <v>2400</v>
      </c>
    </row>
    <row r="17" spans="1:8" x14ac:dyDescent="0.25">
      <c r="A17" s="281" t="s">
        <v>459</v>
      </c>
      <c r="B17" s="266">
        <v>5150</v>
      </c>
      <c r="C17" s="266">
        <v>0</v>
      </c>
      <c r="D17" s="266">
        <f t="shared" si="0"/>
        <v>5150</v>
      </c>
      <c r="E17" s="266">
        <v>0</v>
      </c>
      <c r="F17" s="266">
        <v>0</v>
      </c>
      <c r="G17" s="266">
        <f t="shared" si="1"/>
        <v>5150</v>
      </c>
      <c r="H17" s="282">
        <v>2500</v>
      </c>
    </row>
    <row r="18" spans="1:8" x14ac:dyDescent="0.25">
      <c r="A18" s="281" t="s">
        <v>460</v>
      </c>
      <c r="B18" s="266">
        <v>60000</v>
      </c>
      <c r="C18" s="266">
        <v>0</v>
      </c>
      <c r="D18" s="266">
        <f t="shared" si="0"/>
        <v>60000</v>
      </c>
      <c r="E18" s="266">
        <v>5000</v>
      </c>
      <c r="F18" s="266">
        <v>5000</v>
      </c>
      <c r="G18" s="266">
        <f t="shared" si="1"/>
        <v>55000</v>
      </c>
      <c r="H18" s="282">
        <v>2600</v>
      </c>
    </row>
    <row r="19" spans="1:8" x14ac:dyDescent="0.25">
      <c r="A19" s="281" t="s">
        <v>461</v>
      </c>
      <c r="B19" s="266">
        <v>15000</v>
      </c>
      <c r="C19" s="266">
        <v>0</v>
      </c>
      <c r="D19" s="266">
        <f t="shared" si="0"/>
        <v>15000</v>
      </c>
      <c r="E19" s="266">
        <v>0</v>
      </c>
      <c r="F19" s="266">
        <v>0</v>
      </c>
      <c r="G19" s="266">
        <f t="shared" si="1"/>
        <v>15000</v>
      </c>
      <c r="H19" s="282">
        <v>2700</v>
      </c>
    </row>
    <row r="20" spans="1:8" x14ac:dyDescent="0.25">
      <c r="A20" s="281" t="s">
        <v>462</v>
      </c>
      <c r="B20" s="266">
        <v>0</v>
      </c>
      <c r="C20" s="266">
        <v>0</v>
      </c>
      <c r="D20" s="266">
        <f t="shared" si="0"/>
        <v>0</v>
      </c>
      <c r="E20" s="266">
        <v>0</v>
      </c>
      <c r="F20" s="266">
        <v>0</v>
      </c>
      <c r="G20" s="266">
        <f t="shared" si="1"/>
        <v>0</v>
      </c>
      <c r="H20" s="282">
        <v>2800</v>
      </c>
    </row>
    <row r="21" spans="1:8" x14ac:dyDescent="0.25">
      <c r="A21" s="281" t="s">
        <v>463</v>
      </c>
      <c r="B21" s="266">
        <v>14800</v>
      </c>
      <c r="C21" s="266">
        <v>0</v>
      </c>
      <c r="D21" s="266">
        <f t="shared" si="0"/>
        <v>14800</v>
      </c>
      <c r="E21" s="266">
        <v>6612</v>
      </c>
      <c r="F21" s="266">
        <v>6612</v>
      </c>
      <c r="G21" s="266">
        <f t="shared" si="1"/>
        <v>8188</v>
      </c>
      <c r="H21" s="282">
        <v>2900</v>
      </c>
    </row>
    <row r="22" spans="1:8" x14ac:dyDescent="0.25">
      <c r="A22" s="279" t="s">
        <v>125</v>
      </c>
      <c r="B22" s="283">
        <f>SUM(B23:B31)</f>
        <v>1337730.8999999999</v>
      </c>
      <c r="C22" s="283">
        <f>SUM(C23:C31)</f>
        <v>0</v>
      </c>
      <c r="D22" s="283">
        <f t="shared" si="0"/>
        <v>1337730.8999999999</v>
      </c>
      <c r="E22" s="283">
        <f>SUM(E23:E31)</f>
        <v>408653.74</v>
      </c>
      <c r="F22" s="283">
        <f>SUM(F23:F31)</f>
        <v>408653.74</v>
      </c>
      <c r="G22" s="283">
        <f t="shared" si="1"/>
        <v>929077.15999999992</v>
      </c>
      <c r="H22" s="284">
        <v>0</v>
      </c>
    </row>
    <row r="23" spans="1:8" x14ac:dyDescent="0.25">
      <c r="A23" s="281" t="s">
        <v>464</v>
      </c>
      <c r="B23" s="266">
        <v>55260</v>
      </c>
      <c r="C23" s="266">
        <v>0</v>
      </c>
      <c r="D23" s="266">
        <f t="shared" si="0"/>
        <v>55260</v>
      </c>
      <c r="E23" s="266">
        <v>9138.85</v>
      </c>
      <c r="F23" s="266">
        <v>9138.85</v>
      </c>
      <c r="G23" s="266">
        <f t="shared" si="1"/>
        <v>46121.15</v>
      </c>
      <c r="H23" s="282">
        <v>3100</v>
      </c>
    </row>
    <row r="24" spans="1:8" x14ac:dyDescent="0.25">
      <c r="A24" s="281" t="s">
        <v>465</v>
      </c>
      <c r="B24" s="266">
        <v>162134.20000000001</v>
      </c>
      <c r="C24" s="266">
        <v>0</v>
      </c>
      <c r="D24" s="266">
        <f t="shared" si="0"/>
        <v>162134.20000000001</v>
      </c>
      <c r="E24" s="266">
        <v>3480</v>
      </c>
      <c r="F24" s="266">
        <v>3480</v>
      </c>
      <c r="G24" s="266">
        <f t="shared" si="1"/>
        <v>158654.20000000001</v>
      </c>
      <c r="H24" s="282">
        <v>3200</v>
      </c>
    </row>
    <row r="25" spans="1:8" x14ac:dyDescent="0.25">
      <c r="A25" s="281" t="s">
        <v>466</v>
      </c>
      <c r="B25" s="266">
        <v>147423</v>
      </c>
      <c r="C25" s="266">
        <v>0</v>
      </c>
      <c r="D25" s="266">
        <f t="shared" si="0"/>
        <v>147423</v>
      </c>
      <c r="E25" s="266">
        <v>0</v>
      </c>
      <c r="F25" s="266">
        <v>0</v>
      </c>
      <c r="G25" s="266">
        <f t="shared" si="1"/>
        <v>147423</v>
      </c>
      <c r="H25" s="282">
        <v>3300</v>
      </c>
    </row>
    <row r="26" spans="1:8" x14ac:dyDescent="0.25">
      <c r="A26" s="281" t="s">
        <v>467</v>
      </c>
      <c r="B26" s="266">
        <v>31000</v>
      </c>
      <c r="C26" s="266">
        <v>0</v>
      </c>
      <c r="D26" s="266">
        <f t="shared" si="0"/>
        <v>31000</v>
      </c>
      <c r="E26" s="266">
        <v>625.08000000000004</v>
      </c>
      <c r="F26" s="266">
        <v>625.08000000000004</v>
      </c>
      <c r="G26" s="266">
        <f t="shared" si="1"/>
        <v>30374.92</v>
      </c>
      <c r="H26" s="282">
        <v>3400</v>
      </c>
    </row>
    <row r="27" spans="1:8" x14ac:dyDescent="0.25">
      <c r="A27" s="281" t="s">
        <v>468</v>
      </c>
      <c r="B27" s="266">
        <v>102000</v>
      </c>
      <c r="C27" s="266">
        <v>0</v>
      </c>
      <c r="D27" s="266">
        <f t="shared" si="0"/>
        <v>102000</v>
      </c>
      <c r="E27" s="266">
        <v>2166.1999999999998</v>
      </c>
      <c r="F27" s="266">
        <v>2166.1999999999998</v>
      </c>
      <c r="G27" s="266">
        <f t="shared" si="1"/>
        <v>99833.8</v>
      </c>
      <c r="H27" s="282">
        <v>3500</v>
      </c>
    </row>
    <row r="28" spans="1:8" x14ac:dyDescent="0.25">
      <c r="A28" s="281" t="s">
        <v>469</v>
      </c>
      <c r="B28" s="266">
        <v>6000</v>
      </c>
      <c r="C28" s="266">
        <v>0</v>
      </c>
      <c r="D28" s="266">
        <f t="shared" si="0"/>
        <v>6000</v>
      </c>
      <c r="E28" s="266">
        <v>0</v>
      </c>
      <c r="F28" s="266">
        <v>0</v>
      </c>
      <c r="G28" s="266">
        <f t="shared" si="1"/>
        <v>6000</v>
      </c>
      <c r="H28" s="282">
        <v>3600</v>
      </c>
    </row>
    <row r="29" spans="1:8" x14ac:dyDescent="0.25">
      <c r="A29" s="281" t="s">
        <v>470</v>
      </c>
      <c r="B29" s="266">
        <v>4160</v>
      </c>
      <c r="C29" s="266">
        <v>0</v>
      </c>
      <c r="D29" s="266">
        <f t="shared" si="0"/>
        <v>4160</v>
      </c>
      <c r="E29" s="266">
        <v>0</v>
      </c>
      <c r="F29" s="266">
        <v>0</v>
      </c>
      <c r="G29" s="266">
        <f t="shared" si="1"/>
        <v>4160</v>
      </c>
      <c r="H29" s="282">
        <v>3700</v>
      </c>
    </row>
    <row r="30" spans="1:8" x14ac:dyDescent="0.25">
      <c r="A30" s="281" t="s">
        <v>471</v>
      </c>
      <c r="B30" s="266">
        <v>726948</v>
      </c>
      <c r="C30" s="266">
        <v>0</v>
      </c>
      <c r="D30" s="266">
        <f t="shared" si="0"/>
        <v>726948</v>
      </c>
      <c r="E30" s="266">
        <v>384636</v>
      </c>
      <c r="F30" s="266">
        <v>384636</v>
      </c>
      <c r="G30" s="266">
        <f t="shared" si="1"/>
        <v>342312</v>
      </c>
      <c r="H30" s="282">
        <v>3800</v>
      </c>
    </row>
    <row r="31" spans="1:8" x14ac:dyDescent="0.25">
      <c r="A31" s="281" t="s">
        <v>472</v>
      </c>
      <c r="B31" s="266">
        <v>102805.7</v>
      </c>
      <c r="C31" s="266">
        <v>0</v>
      </c>
      <c r="D31" s="266">
        <f t="shared" si="0"/>
        <v>102805.7</v>
      </c>
      <c r="E31" s="266">
        <v>8607.61</v>
      </c>
      <c r="F31" s="266">
        <v>8607.61</v>
      </c>
      <c r="G31" s="266">
        <f t="shared" si="1"/>
        <v>94198.09</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473</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474</v>
      </c>
      <c r="B42" s="283">
        <f>SUM(B43:B51)</f>
        <v>27000</v>
      </c>
      <c r="C42" s="283">
        <f>SUM(C43:C51)</f>
        <v>0</v>
      </c>
      <c r="D42" s="283">
        <f t="shared" si="0"/>
        <v>27000</v>
      </c>
      <c r="E42" s="283">
        <f>SUM(E43:E51)</f>
        <v>0</v>
      </c>
      <c r="F42" s="283">
        <f>SUM(F43:F51)</f>
        <v>0</v>
      </c>
      <c r="G42" s="283">
        <f t="shared" si="1"/>
        <v>27000</v>
      </c>
      <c r="H42" s="284">
        <v>0</v>
      </c>
    </row>
    <row r="43" spans="1:8" x14ac:dyDescent="0.25">
      <c r="A43" s="285" t="s">
        <v>475</v>
      </c>
      <c r="B43" s="266">
        <v>27000</v>
      </c>
      <c r="C43" s="266">
        <v>0</v>
      </c>
      <c r="D43" s="266">
        <f t="shared" si="0"/>
        <v>27000</v>
      </c>
      <c r="E43" s="266">
        <v>0</v>
      </c>
      <c r="F43" s="266">
        <v>0</v>
      </c>
      <c r="G43" s="266">
        <f t="shared" si="1"/>
        <v>27000</v>
      </c>
      <c r="H43" s="282">
        <v>5100</v>
      </c>
    </row>
    <row r="44" spans="1:8" x14ac:dyDescent="0.25">
      <c r="A44" s="281" t="s">
        <v>476</v>
      </c>
      <c r="B44" s="266">
        <v>0</v>
      </c>
      <c r="C44" s="266">
        <v>0</v>
      </c>
      <c r="D44" s="266">
        <f t="shared" si="0"/>
        <v>0</v>
      </c>
      <c r="E44" s="266">
        <v>0</v>
      </c>
      <c r="F44" s="266">
        <v>0</v>
      </c>
      <c r="G44" s="266">
        <f t="shared" si="1"/>
        <v>0</v>
      </c>
      <c r="H44" s="282">
        <v>5200</v>
      </c>
    </row>
    <row r="45" spans="1:8" x14ac:dyDescent="0.25">
      <c r="A45" s="281" t="s">
        <v>477</v>
      </c>
      <c r="B45" s="266">
        <v>0</v>
      </c>
      <c r="C45" s="266">
        <v>0</v>
      </c>
      <c r="D45" s="266">
        <f t="shared" si="0"/>
        <v>0</v>
      </c>
      <c r="E45" s="266">
        <v>0</v>
      </c>
      <c r="F45" s="266">
        <v>0</v>
      </c>
      <c r="G45" s="266">
        <f t="shared" si="1"/>
        <v>0</v>
      </c>
      <c r="H45" s="282">
        <v>5300</v>
      </c>
    </row>
    <row r="46" spans="1:8" x14ac:dyDescent="0.25">
      <c r="A46" s="281" t="s">
        <v>478</v>
      </c>
      <c r="B46" s="266">
        <v>0</v>
      </c>
      <c r="C46" s="266">
        <v>0</v>
      </c>
      <c r="D46" s="266">
        <f t="shared" si="0"/>
        <v>0</v>
      </c>
      <c r="E46" s="266">
        <v>0</v>
      </c>
      <c r="F46" s="266">
        <v>0</v>
      </c>
      <c r="G46" s="266">
        <f t="shared" si="1"/>
        <v>0</v>
      </c>
      <c r="H46" s="282">
        <v>5400</v>
      </c>
    </row>
    <row r="47" spans="1:8" x14ac:dyDescent="0.25">
      <c r="A47" s="281" t="s">
        <v>479</v>
      </c>
      <c r="B47" s="266">
        <v>0</v>
      </c>
      <c r="C47" s="266">
        <v>0</v>
      </c>
      <c r="D47" s="266">
        <f t="shared" si="0"/>
        <v>0</v>
      </c>
      <c r="E47" s="266">
        <v>0</v>
      </c>
      <c r="F47" s="266">
        <v>0</v>
      </c>
      <c r="G47" s="266">
        <f t="shared" si="1"/>
        <v>0</v>
      </c>
      <c r="H47" s="282">
        <v>5500</v>
      </c>
    </row>
    <row r="48" spans="1:8" x14ac:dyDescent="0.25">
      <c r="A48" s="281" t="s">
        <v>480</v>
      </c>
      <c r="B48" s="266">
        <v>0</v>
      </c>
      <c r="C48" s="266">
        <v>0</v>
      </c>
      <c r="D48" s="266">
        <f t="shared" si="0"/>
        <v>0</v>
      </c>
      <c r="E48" s="266">
        <v>0</v>
      </c>
      <c r="F48" s="266">
        <v>0</v>
      </c>
      <c r="G48" s="266">
        <f t="shared" si="1"/>
        <v>0</v>
      </c>
      <c r="H48" s="282">
        <v>5600</v>
      </c>
    </row>
    <row r="49" spans="1:8" x14ac:dyDescent="0.25">
      <c r="A49" s="281" t="s">
        <v>481</v>
      </c>
      <c r="B49" s="266">
        <v>0</v>
      </c>
      <c r="C49" s="266">
        <v>0</v>
      </c>
      <c r="D49" s="266">
        <f t="shared" si="0"/>
        <v>0</v>
      </c>
      <c r="E49" s="266">
        <v>0</v>
      </c>
      <c r="F49" s="266">
        <v>0</v>
      </c>
      <c r="G49" s="266">
        <f t="shared" si="1"/>
        <v>0</v>
      </c>
      <c r="H49" s="282">
        <v>5700</v>
      </c>
    </row>
    <row r="50" spans="1:8" x14ac:dyDescent="0.25">
      <c r="A50" s="281" t="s">
        <v>482</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483</v>
      </c>
      <c r="B53" s="266">
        <v>0</v>
      </c>
      <c r="C53" s="266">
        <v>0</v>
      </c>
      <c r="D53" s="266">
        <f t="shared" si="0"/>
        <v>0</v>
      </c>
      <c r="E53" s="266">
        <v>0</v>
      </c>
      <c r="F53" s="266">
        <v>0</v>
      </c>
      <c r="G53" s="266">
        <f t="shared" si="1"/>
        <v>0</v>
      </c>
      <c r="H53" s="282">
        <v>6100</v>
      </c>
    </row>
    <row r="54" spans="1:8" x14ac:dyDescent="0.25">
      <c r="A54" s="281" t="s">
        <v>484</v>
      </c>
      <c r="B54" s="266">
        <v>0</v>
      </c>
      <c r="C54" s="266">
        <v>0</v>
      </c>
      <c r="D54" s="266">
        <f t="shared" si="0"/>
        <v>0</v>
      </c>
      <c r="E54" s="266">
        <v>0</v>
      </c>
      <c r="F54" s="266">
        <v>0</v>
      </c>
      <c r="G54" s="266">
        <f t="shared" si="1"/>
        <v>0</v>
      </c>
      <c r="H54" s="282">
        <v>6200</v>
      </c>
    </row>
    <row r="55" spans="1:8" x14ac:dyDescent="0.25">
      <c r="A55" s="281" t="s">
        <v>485</v>
      </c>
      <c r="B55" s="266">
        <v>0</v>
      </c>
      <c r="C55" s="266">
        <v>0</v>
      </c>
      <c r="D55" s="266">
        <f t="shared" si="0"/>
        <v>0</v>
      </c>
      <c r="E55" s="266">
        <v>0</v>
      </c>
      <c r="F55" s="266">
        <v>0</v>
      </c>
      <c r="G55" s="266">
        <f t="shared" si="1"/>
        <v>0</v>
      </c>
      <c r="H55" s="282">
        <v>6300</v>
      </c>
    </row>
    <row r="56" spans="1:8" x14ac:dyDescent="0.25">
      <c r="A56" s="279" t="s">
        <v>486</v>
      </c>
      <c r="B56" s="283">
        <f>SUM(B57:B63)</f>
        <v>0</v>
      </c>
      <c r="C56" s="283">
        <f>SUM(C57:C63)</f>
        <v>0</v>
      </c>
      <c r="D56" s="283">
        <f t="shared" si="0"/>
        <v>0</v>
      </c>
      <c r="E56" s="283">
        <f>SUM(E57:E63)</f>
        <v>0</v>
      </c>
      <c r="F56" s="283">
        <f>SUM(F57:F63)</f>
        <v>0</v>
      </c>
      <c r="G56" s="283">
        <f t="shared" si="1"/>
        <v>0</v>
      </c>
      <c r="H56" s="284">
        <v>0</v>
      </c>
    </row>
    <row r="57" spans="1:8" x14ac:dyDescent="0.25">
      <c r="A57" s="281" t="s">
        <v>487</v>
      </c>
      <c r="B57" s="266">
        <v>0</v>
      </c>
      <c r="C57" s="266">
        <v>0</v>
      </c>
      <c r="D57" s="266">
        <f t="shared" si="0"/>
        <v>0</v>
      </c>
      <c r="E57" s="266">
        <v>0</v>
      </c>
      <c r="F57" s="266">
        <v>0</v>
      </c>
      <c r="G57" s="266">
        <f t="shared" si="1"/>
        <v>0</v>
      </c>
      <c r="H57" s="282">
        <v>7100</v>
      </c>
    </row>
    <row r="58" spans="1:8" x14ac:dyDescent="0.25">
      <c r="A58" s="281" t="s">
        <v>488</v>
      </c>
      <c r="B58" s="266">
        <v>0</v>
      </c>
      <c r="C58" s="266">
        <v>0</v>
      </c>
      <c r="D58" s="266">
        <f t="shared" si="0"/>
        <v>0</v>
      </c>
      <c r="E58" s="266">
        <v>0</v>
      </c>
      <c r="F58" s="266">
        <v>0</v>
      </c>
      <c r="G58" s="266">
        <f t="shared" si="1"/>
        <v>0</v>
      </c>
      <c r="H58" s="282">
        <v>7200</v>
      </c>
    </row>
    <row r="59" spans="1:8" x14ac:dyDescent="0.25">
      <c r="A59" s="281" t="s">
        <v>489</v>
      </c>
      <c r="B59" s="266">
        <v>0</v>
      </c>
      <c r="C59" s="266">
        <v>0</v>
      </c>
      <c r="D59" s="266">
        <f t="shared" si="0"/>
        <v>0</v>
      </c>
      <c r="E59" s="266">
        <v>0</v>
      </c>
      <c r="F59" s="266">
        <v>0</v>
      </c>
      <c r="G59" s="266">
        <f t="shared" si="1"/>
        <v>0</v>
      </c>
      <c r="H59" s="282">
        <v>7300</v>
      </c>
    </row>
    <row r="60" spans="1:8" x14ac:dyDescent="0.25">
      <c r="A60" s="281" t="s">
        <v>490</v>
      </c>
      <c r="B60" s="266">
        <v>0</v>
      </c>
      <c r="C60" s="266">
        <v>0</v>
      </c>
      <c r="D60" s="266">
        <f t="shared" si="0"/>
        <v>0</v>
      </c>
      <c r="E60" s="266">
        <v>0</v>
      </c>
      <c r="F60" s="266">
        <v>0</v>
      </c>
      <c r="G60" s="266">
        <f t="shared" si="1"/>
        <v>0</v>
      </c>
      <c r="H60" s="282">
        <v>7400</v>
      </c>
    </row>
    <row r="61" spans="1:8" x14ac:dyDescent="0.25">
      <c r="A61" s="281" t="s">
        <v>491</v>
      </c>
      <c r="B61" s="266">
        <v>0</v>
      </c>
      <c r="C61" s="266">
        <v>0</v>
      </c>
      <c r="D61" s="266">
        <f t="shared" si="0"/>
        <v>0</v>
      </c>
      <c r="E61" s="266">
        <v>0</v>
      </c>
      <c r="F61" s="266">
        <v>0</v>
      </c>
      <c r="G61" s="266">
        <f t="shared" si="1"/>
        <v>0</v>
      </c>
      <c r="H61" s="282">
        <v>7500</v>
      </c>
    </row>
    <row r="62" spans="1:8" x14ac:dyDescent="0.25">
      <c r="A62" s="281" t="s">
        <v>492</v>
      </c>
      <c r="B62" s="266">
        <v>0</v>
      </c>
      <c r="C62" s="266">
        <v>0</v>
      </c>
      <c r="D62" s="266">
        <f t="shared" si="0"/>
        <v>0</v>
      </c>
      <c r="E62" s="266">
        <v>0</v>
      </c>
      <c r="F62" s="266">
        <v>0</v>
      </c>
      <c r="G62" s="266">
        <f t="shared" si="1"/>
        <v>0</v>
      </c>
      <c r="H62" s="282">
        <v>7600</v>
      </c>
    </row>
    <row r="63" spans="1:8" x14ac:dyDescent="0.25">
      <c r="A63" s="281" t="s">
        <v>493</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494</v>
      </c>
      <c r="B68" s="283">
        <f>SUM(B69:B75)</f>
        <v>0</v>
      </c>
      <c r="C68" s="283">
        <f>SUM(C69:C75)</f>
        <v>0</v>
      </c>
      <c r="D68" s="283">
        <f t="shared" si="0"/>
        <v>0</v>
      </c>
      <c r="E68" s="283">
        <f>SUM(E69:E75)</f>
        <v>0</v>
      </c>
      <c r="F68" s="283">
        <f>SUM(F69:F75)</f>
        <v>0</v>
      </c>
      <c r="G68" s="283">
        <f t="shared" si="1"/>
        <v>0</v>
      </c>
      <c r="H68" s="284">
        <v>0</v>
      </c>
    </row>
    <row r="69" spans="1:8" x14ac:dyDescent="0.25">
      <c r="A69" s="281" t="s">
        <v>495</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496</v>
      </c>
      <c r="B75" s="276">
        <v>0</v>
      </c>
      <c r="C75" s="276">
        <v>0</v>
      </c>
      <c r="D75" s="276">
        <f t="shared" si="2"/>
        <v>0</v>
      </c>
      <c r="E75" s="276">
        <v>0</v>
      </c>
      <c r="F75" s="276">
        <v>0</v>
      </c>
      <c r="G75" s="276">
        <f t="shared" si="3"/>
        <v>0</v>
      </c>
      <c r="H75" s="282">
        <v>9900</v>
      </c>
    </row>
    <row r="76" spans="1:8" x14ac:dyDescent="0.25">
      <c r="A76" s="277" t="s">
        <v>431</v>
      </c>
      <c r="B76" s="278">
        <f t="shared" ref="B76:G76" si="4">SUM(B4+B12+B22+B32+B42+B52+B56+B64+B68)</f>
        <v>5037552</v>
      </c>
      <c r="C76" s="278">
        <f t="shared" si="4"/>
        <v>0</v>
      </c>
      <c r="D76" s="278">
        <f t="shared" si="4"/>
        <v>5037552</v>
      </c>
      <c r="E76" s="278">
        <f t="shared" si="4"/>
        <v>868660.32000000007</v>
      </c>
      <c r="F76" s="278">
        <f t="shared" si="4"/>
        <v>868660.32000000007</v>
      </c>
      <c r="G76" s="278">
        <f t="shared" si="4"/>
        <v>4168891.6799999997</v>
      </c>
    </row>
    <row r="78" spans="1:8" x14ac:dyDescent="0.25">
      <c r="A78"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F37" sqref="F37"/>
    </sheetView>
  </sheetViews>
  <sheetFormatPr baseColWidth="10" defaultColWidth="9.28515625" defaultRowHeight="15" x14ac:dyDescent="0.25"/>
  <cols>
    <col min="1" max="1" width="61.42578125" style="255" customWidth="1"/>
    <col min="2" max="7" width="14.28515625" style="255" customWidth="1"/>
    <col min="8" max="16384" width="9.28515625" style="255"/>
  </cols>
  <sheetData>
    <row r="1" spans="1:7" ht="66" customHeight="1" x14ac:dyDescent="0.25">
      <c r="A1" s="494" t="s">
        <v>686</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87" t="s">
        <v>497</v>
      </c>
      <c r="B5" s="283">
        <f t="shared" ref="B5:G5" si="0">SUM(B6:B13)</f>
        <v>0</v>
      </c>
      <c r="C5" s="283">
        <f t="shared" si="0"/>
        <v>0</v>
      </c>
      <c r="D5" s="283">
        <f t="shared" si="0"/>
        <v>0</v>
      </c>
      <c r="E5" s="283">
        <f t="shared" si="0"/>
        <v>0</v>
      </c>
      <c r="F5" s="283">
        <f t="shared" si="0"/>
        <v>0</v>
      </c>
      <c r="G5" s="283">
        <f t="shared" si="0"/>
        <v>0</v>
      </c>
    </row>
    <row r="6" spans="1:7" x14ac:dyDescent="0.25">
      <c r="A6" s="288" t="s">
        <v>498</v>
      </c>
      <c r="B6" s="266">
        <v>0</v>
      </c>
      <c r="C6" s="266">
        <v>0</v>
      </c>
      <c r="D6" s="266">
        <f>B6+C6</f>
        <v>0</v>
      </c>
      <c r="E6" s="266">
        <v>0</v>
      </c>
      <c r="F6" s="266">
        <v>0</v>
      </c>
      <c r="G6" s="266">
        <f>D6-E6</f>
        <v>0</v>
      </c>
    </row>
    <row r="7" spans="1:7" x14ac:dyDescent="0.25">
      <c r="A7" s="288" t="s">
        <v>499</v>
      </c>
      <c r="B7" s="266">
        <v>0</v>
      </c>
      <c r="C7" s="266">
        <v>0</v>
      </c>
      <c r="D7" s="266">
        <f t="shared" ref="D7:D13" si="1">B7+C7</f>
        <v>0</v>
      </c>
      <c r="E7" s="266">
        <v>0</v>
      </c>
      <c r="F7" s="266">
        <v>0</v>
      </c>
      <c r="G7" s="266">
        <f t="shared" ref="G7:G13" si="2">D7-E7</f>
        <v>0</v>
      </c>
    </row>
    <row r="8" spans="1:7" x14ac:dyDescent="0.25">
      <c r="A8" s="288" t="s">
        <v>500</v>
      </c>
      <c r="B8" s="266">
        <v>0</v>
      </c>
      <c r="C8" s="266">
        <v>0</v>
      </c>
      <c r="D8" s="266">
        <f t="shared" si="1"/>
        <v>0</v>
      </c>
      <c r="E8" s="266">
        <v>0</v>
      </c>
      <c r="F8" s="266">
        <v>0</v>
      </c>
      <c r="G8" s="266">
        <f t="shared" si="2"/>
        <v>0</v>
      </c>
    </row>
    <row r="9" spans="1:7" x14ac:dyDescent="0.25">
      <c r="A9" s="288" t="s">
        <v>501</v>
      </c>
      <c r="B9" s="266">
        <v>0</v>
      </c>
      <c r="C9" s="266">
        <v>0</v>
      </c>
      <c r="D9" s="266">
        <f t="shared" si="1"/>
        <v>0</v>
      </c>
      <c r="E9" s="266">
        <v>0</v>
      </c>
      <c r="F9" s="266">
        <v>0</v>
      </c>
      <c r="G9" s="266">
        <f t="shared" si="2"/>
        <v>0</v>
      </c>
    </row>
    <row r="10" spans="1:7" x14ac:dyDescent="0.25">
      <c r="A10" s="288" t="s">
        <v>502</v>
      </c>
      <c r="B10" s="266">
        <v>0</v>
      </c>
      <c r="C10" s="266">
        <v>0</v>
      </c>
      <c r="D10" s="266">
        <f t="shared" si="1"/>
        <v>0</v>
      </c>
      <c r="E10" s="266">
        <v>0</v>
      </c>
      <c r="F10" s="266">
        <v>0</v>
      </c>
      <c r="G10" s="266">
        <f t="shared" si="2"/>
        <v>0</v>
      </c>
    </row>
    <row r="11" spans="1:7" x14ac:dyDescent="0.25">
      <c r="A11" s="288" t="s">
        <v>503</v>
      </c>
      <c r="B11" s="266">
        <v>0</v>
      </c>
      <c r="C11" s="266">
        <v>0</v>
      </c>
      <c r="D11" s="266">
        <f t="shared" si="1"/>
        <v>0</v>
      </c>
      <c r="E11" s="266">
        <v>0</v>
      </c>
      <c r="F11" s="266">
        <v>0</v>
      </c>
      <c r="G11" s="266">
        <f t="shared" si="2"/>
        <v>0</v>
      </c>
    </row>
    <row r="12" spans="1:7" x14ac:dyDescent="0.25">
      <c r="A12" s="288" t="s">
        <v>504</v>
      </c>
      <c r="B12" s="266">
        <v>0</v>
      </c>
      <c r="C12" s="266">
        <v>0</v>
      </c>
      <c r="D12" s="266">
        <f t="shared" si="1"/>
        <v>0</v>
      </c>
      <c r="E12" s="266">
        <v>0</v>
      </c>
      <c r="F12" s="266">
        <v>0</v>
      </c>
      <c r="G12" s="266">
        <f t="shared" si="2"/>
        <v>0</v>
      </c>
    </row>
    <row r="13" spans="1:7" x14ac:dyDescent="0.25">
      <c r="A13" s="288" t="s">
        <v>472</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505</v>
      </c>
      <c r="B15" s="283">
        <f t="shared" ref="B15:G15" si="3">SUM(B16:B22)</f>
        <v>5037552</v>
      </c>
      <c r="C15" s="283">
        <f t="shared" si="3"/>
        <v>0</v>
      </c>
      <c r="D15" s="283">
        <f t="shared" si="3"/>
        <v>5037552</v>
      </c>
      <c r="E15" s="283">
        <f t="shared" si="3"/>
        <v>868660.32</v>
      </c>
      <c r="F15" s="283">
        <f t="shared" si="3"/>
        <v>868660.32</v>
      </c>
      <c r="G15" s="283">
        <f t="shared" si="3"/>
        <v>4168891.68</v>
      </c>
    </row>
    <row r="16" spans="1:7" x14ac:dyDescent="0.25">
      <c r="A16" s="288" t="s">
        <v>506</v>
      </c>
      <c r="B16" s="266">
        <v>0</v>
      </c>
      <c r="C16" s="266">
        <v>0</v>
      </c>
      <c r="D16" s="266">
        <f>B16+C16</f>
        <v>0</v>
      </c>
      <c r="E16" s="266">
        <v>0</v>
      </c>
      <c r="F16" s="266">
        <v>0</v>
      </c>
      <c r="G16" s="266">
        <f t="shared" ref="G16:G22" si="4">D16-E16</f>
        <v>0</v>
      </c>
    </row>
    <row r="17" spans="1:7" x14ac:dyDescent="0.25">
      <c r="A17" s="288" t="s">
        <v>507</v>
      </c>
      <c r="B17" s="266">
        <v>0</v>
      </c>
      <c r="C17" s="266">
        <v>0</v>
      </c>
      <c r="D17" s="266">
        <f t="shared" ref="D17:D22" si="5">B17+C17</f>
        <v>0</v>
      </c>
      <c r="E17" s="266">
        <v>0</v>
      </c>
      <c r="F17" s="266">
        <v>0</v>
      </c>
      <c r="G17" s="266">
        <f t="shared" si="4"/>
        <v>0</v>
      </c>
    </row>
    <row r="18" spans="1:7" ht="10.15" customHeight="1" x14ac:dyDescent="0.25">
      <c r="A18" s="288" t="s">
        <v>508</v>
      </c>
      <c r="B18" s="266">
        <v>0</v>
      </c>
      <c r="C18" s="266">
        <v>0</v>
      </c>
      <c r="D18" s="266">
        <f t="shared" si="5"/>
        <v>0</v>
      </c>
      <c r="E18" s="266">
        <v>0</v>
      </c>
      <c r="F18" s="266">
        <v>0</v>
      </c>
      <c r="G18" s="266">
        <f t="shared" si="4"/>
        <v>0</v>
      </c>
    </row>
    <row r="19" spans="1:7" x14ac:dyDescent="0.25">
      <c r="A19" s="288" t="s">
        <v>509</v>
      </c>
      <c r="B19" s="266">
        <v>0</v>
      </c>
      <c r="C19" s="266">
        <v>0</v>
      </c>
      <c r="D19" s="266">
        <f t="shared" si="5"/>
        <v>0</v>
      </c>
      <c r="E19" s="266">
        <v>0</v>
      </c>
      <c r="F19" s="266">
        <v>0</v>
      </c>
      <c r="G19" s="266">
        <f t="shared" si="4"/>
        <v>0</v>
      </c>
    </row>
    <row r="20" spans="1:7" x14ac:dyDescent="0.25">
      <c r="A20" s="288" t="s">
        <v>510</v>
      </c>
      <c r="B20" s="266">
        <v>0</v>
      </c>
      <c r="C20" s="266">
        <v>0</v>
      </c>
      <c r="D20" s="266">
        <f t="shared" si="5"/>
        <v>0</v>
      </c>
      <c r="E20" s="266">
        <v>0</v>
      </c>
      <c r="F20" s="266">
        <v>0</v>
      </c>
      <c r="G20" s="266">
        <f t="shared" si="4"/>
        <v>0</v>
      </c>
    </row>
    <row r="21" spans="1:7" x14ac:dyDescent="0.25">
      <c r="A21" s="288" t="s">
        <v>511</v>
      </c>
      <c r="B21" s="266">
        <v>0</v>
      </c>
      <c r="C21" s="266">
        <v>0</v>
      </c>
      <c r="D21" s="266">
        <f t="shared" si="5"/>
        <v>0</v>
      </c>
      <c r="E21" s="266">
        <v>0</v>
      </c>
      <c r="F21" s="266">
        <v>0</v>
      </c>
      <c r="G21" s="266">
        <f t="shared" si="4"/>
        <v>0</v>
      </c>
    </row>
    <row r="22" spans="1:7" x14ac:dyDescent="0.25">
      <c r="A22" s="288" t="s">
        <v>512</v>
      </c>
      <c r="B22" s="266">
        <v>5037552</v>
      </c>
      <c r="C22" s="266">
        <v>0</v>
      </c>
      <c r="D22" s="266">
        <f t="shared" si="5"/>
        <v>5037552</v>
      </c>
      <c r="E22" s="266">
        <v>868660.32</v>
      </c>
      <c r="F22" s="266">
        <v>868660.32</v>
      </c>
      <c r="G22" s="266">
        <f t="shared" si="4"/>
        <v>4168891.68</v>
      </c>
    </row>
    <row r="23" spans="1:7" x14ac:dyDescent="0.25">
      <c r="A23" s="288"/>
      <c r="B23" s="266"/>
      <c r="C23" s="266"/>
      <c r="D23" s="266"/>
      <c r="E23" s="266"/>
      <c r="F23" s="266"/>
      <c r="G23" s="266"/>
    </row>
    <row r="24" spans="1:7" x14ac:dyDescent="0.25">
      <c r="A24" s="287" t="s">
        <v>513</v>
      </c>
      <c r="B24" s="283">
        <f t="shared" ref="B24:G24" si="6">SUM(B25:B33)</f>
        <v>0</v>
      </c>
      <c r="C24" s="283">
        <f t="shared" si="6"/>
        <v>0</v>
      </c>
      <c r="D24" s="283">
        <f t="shared" si="6"/>
        <v>0</v>
      </c>
      <c r="E24" s="283">
        <f t="shared" si="6"/>
        <v>0</v>
      </c>
      <c r="F24" s="283">
        <f t="shared" si="6"/>
        <v>0</v>
      </c>
      <c r="G24" s="283">
        <f t="shared" si="6"/>
        <v>0</v>
      </c>
    </row>
    <row r="25" spans="1:7" x14ac:dyDescent="0.25">
      <c r="A25" s="288" t="s">
        <v>514</v>
      </c>
      <c r="B25" s="266">
        <v>0</v>
      </c>
      <c r="C25" s="266">
        <v>0</v>
      </c>
      <c r="D25" s="266">
        <f>B25+C25</f>
        <v>0</v>
      </c>
      <c r="E25" s="266">
        <v>0</v>
      </c>
      <c r="F25" s="266">
        <v>0</v>
      </c>
      <c r="G25" s="266">
        <f t="shared" ref="G25:G33" si="7">D25-E25</f>
        <v>0</v>
      </c>
    </row>
    <row r="26" spans="1:7" x14ac:dyDescent="0.25">
      <c r="A26" s="288" t="s">
        <v>515</v>
      </c>
      <c r="B26" s="266">
        <v>0</v>
      </c>
      <c r="C26" s="266">
        <v>0</v>
      </c>
      <c r="D26" s="266">
        <f t="shared" ref="D26:D33" si="8">B26+C26</f>
        <v>0</v>
      </c>
      <c r="E26" s="266">
        <v>0</v>
      </c>
      <c r="F26" s="266">
        <v>0</v>
      </c>
      <c r="G26" s="266">
        <f t="shared" si="7"/>
        <v>0</v>
      </c>
    </row>
    <row r="27" spans="1:7" ht="10.15" customHeight="1" x14ac:dyDescent="0.25">
      <c r="A27" s="288" t="s">
        <v>516</v>
      </c>
      <c r="B27" s="266">
        <v>0</v>
      </c>
      <c r="C27" s="266">
        <v>0</v>
      </c>
      <c r="D27" s="266">
        <f t="shared" si="8"/>
        <v>0</v>
      </c>
      <c r="E27" s="266">
        <v>0</v>
      </c>
      <c r="F27" s="266">
        <v>0</v>
      </c>
      <c r="G27" s="266">
        <f t="shared" si="7"/>
        <v>0</v>
      </c>
    </row>
    <row r="28" spans="1:7" x14ac:dyDescent="0.25">
      <c r="A28" s="288" t="s">
        <v>517</v>
      </c>
      <c r="B28" s="266">
        <v>0</v>
      </c>
      <c r="C28" s="266">
        <v>0</v>
      </c>
      <c r="D28" s="266">
        <f t="shared" si="8"/>
        <v>0</v>
      </c>
      <c r="E28" s="266">
        <v>0</v>
      </c>
      <c r="F28" s="266">
        <v>0</v>
      </c>
      <c r="G28" s="266">
        <f t="shared" si="7"/>
        <v>0</v>
      </c>
    </row>
    <row r="29" spans="1:7" x14ac:dyDescent="0.25">
      <c r="A29" s="288" t="s">
        <v>518</v>
      </c>
      <c r="B29" s="266">
        <v>0</v>
      </c>
      <c r="C29" s="266">
        <v>0</v>
      </c>
      <c r="D29" s="266">
        <f t="shared" si="8"/>
        <v>0</v>
      </c>
      <c r="E29" s="266">
        <v>0</v>
      </c>
      <c r="F29" s="266">
        <v>0</v>
      </c>
      <c r="G29" s="266">
        <f t="shared" si="7"/>
        <v>0</v>
      </c>
    </row>
    <row r="30" spans="1:7" x14ac:dyDescent="0.25">
      <c r="A30" s="288" t="s">
        <v>519</v>
      </c>
      <c r="B30" s="266">
        <v>0</v>
      </c>
      <c r="C30" s="266">
        <v>0</v>
      </c>
      <c r="D30" s="266">
        <f t="shared" si="8"/>
        <v>0</v>
      </c>
      <c r="E30" s="266">
        <v>0</v>
      </c>
      <c r="F30" s="266">
        <v>0</v>
      </c>
      <c r="G30" s="266">
        <f t="shared" si="7"/>
        <v>0</v>
      </c>
    </row>
    <row r="31" spans="1:7" x14ac:dyDescent="0.25">
      <c r="A31" s="288" t="s">
        <v>520</v>
      </c>
      <c r="B31" s="266">
        <v>0</v>
      </c>
      <c r="C31" s="266">
        <v>0</v>
      </c>
      <c r="D31" s="266">
        <f t="shared" si="8"/>
        <v>0</v>
      </c>
      <c r="E31" s="266">
        <v>0</v>
      </c>
      <c r="F31" s="266">
        <v>0</v>
      </c>
      <c r="G31" s="266">
        <f t="shared" si="7"/>
        <v>0</v>
      </c>
    </row>
    <row r="32" spans="1:7" x14ac:dyDescent="0.25">
      <c r="A32" s="288" t="s">
        <v>521</v>
      </c>
      <c r="B32" s="266">
        <v>0</v>
      </c>
      <c r="C32" s="266">
        <v>0</v>
      </c>
      <c r="D32" s="266">
        <f t="shared" si="8"/>
        <v>0</v>
      </c>
      <c r="E32" s="266">
        <v>0</v>
      </c>
      <c r="F32" s="266">
        <v>0</v>
      </c>
      <c r="G32" s="266">
        <f t="shared" si="7"/>
        <v>0</v>
      </c>
    </row>
    <row r="33" spans="1:7" x14ac:dyDescent="0.25">
      <c r="A33" s="288" t="s">
        <v>522</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523</v>
      </c>
      <c r="B35" s="283">
        <f t="shared" ref="B35:G35" si="9">SUM(B36:B39)</f>
        <v>0</v>
      </c>
      <c r="C35" s="283">
        <f t="shared" si="9"/>
        <v>0</v>
      </c>
      <c r="D35" s="283">
        <f t="shared" si="9"/>
        <v>0</v>
      </c>
      <c r="E35" s="283">
        <f t="shared" si="9"/>
        <v>0</v>
      </c>
      <c r="F35" s="283">
        <f t="shared" si="9"/>
        <v>0</v>
      </c>
      <c r="G35" s="283">
        <f t="shared" si="9"/>
        <v>0</v>
      </c>
    </row>
    <row r="36" spans="1:7" x14ac:dyDescent="0.25">
      <c r="A36" s="288" t="s">
        <v>524</v>
      </c>
      <c r="B36" s="266">
        <v>0</v>
      </c>
      <c r="C36" s="266">
        <v>0</v>
      </c>
      <c r="D36" s="266">
        <f>B36+C36</f>
        <v>0</v>
      </c>
      <c r="E36" s="266">
        <v>0</v>
      </c>
      <c r="F36" s="266">
        <v>0</v>
      </c>
      <c r="G36" s="266">
        <f t="shared" ref="G36:G39" si="10">D36-E36</f>
        <v>0</v>
      </c>
    </row>
    <row r="37" spans="1:7" ht="11.25" customHeight="1" x14ac:dyDescent="0.25">
      <c r="A37" s="288" t="s">
        <v>525</v>
      </c>
      <c r="B37" s="266">
        <v>0</v>
      </c>
      <c r="C37" s="266">
        <v>0</v>
      </c>
      <c r="D37" s="266">
        <f t="shared" ref="D37:D39" si="11">B37+C37</f>
        <v>0</v>
      </c>
      <c r="E37" s="266">
        <v>0</v>
      </c>
      <c r="F37" s="266">
        <v>0</v>
      </c>
      <c r="G37" s="266">
        <f t="shared" si="10"/>
        <v>0</v>
      </c>
    </row>
    <row r="38" spans="1:7" ht="13.9" customHeight="1" x14ac:dyDescent="0.25">
      <c r="A38" s="288" t="s">
        <v>526</v>
      </c>
      <c r="B38" s="266">
        <v>0</v>
      </c>
      <c r="C38" s="266">
        <v>0</v>
      </c>
      <c r="D38" s="266">
        <f t="shared" si="11"/>
        <v>0</v>
      </c>
      <c r="E38" s="266">
        <v>0</v>
      </c>
      <c r="F38" s="266">
        <v>0</v>
      </c>
      <c r="G38" s="266">
        <f t="shared" si="10"/>
        <v>0</v>
      </c>
    </row>
    <row r="39" spans="1:7" x14ac:dyDescent="0.25">
      <c r="A39" s="288" t="s">
        <v>527</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431</v>
      </c>
      <c r="B41" s="268">
        <f t="shared" ref="B41:G41" si="12">SUM(B35+B24+B15+B5)</f>
        <v>5037552</v>
      </c>
      <c r="C41" s="268">
        <f t="shared" si="12"/>
        <v>0</v>
      </c>
      <c r="D41" s="268">
        <f t="shared" si="12"/>
        <v>5037552</v>
      </c>
      <c r="E41" s="268">
        <f t="shared" si="12"/>
        <v>868660.32</v>
      </c>
      <c r="F41" s="268">
        <f t="shared" si="12"/>
        <v>868660.32</v>
      </c>
      <c r="G41" s="268">
        <f t="shared" si="12"/>
        <v>4168891.68</v>
      </c>
    </row>
    <row r="43" spans="1:7" x14ac:dyDescent="0.25">
      <c r="A43"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2"/>
  <sheetViews>
    <sheetView showGridLines="0" zoomScaleNormal="100" workbookViewId="0">
      <selection activeCell="B14" sqref="B14"/>
    </sheetView>
  </sheetViews>
  <sheetFormatPr baseColWidth="10" defaultColWidth="9.28515625" defaultRowHeight="15" x14ac:dyDescent="0.25"/>
  <cols>
    <col min="1" max="1" width="27.42578125" style="255" customWidth="1"/>
    <col min="2" max="2" width="38.85546875" style="255" customWidth="1"/>
    <col min="3" max="3" width="16.28515625" style="255" customWidth="1"/>
    <col min="4" max="4" width="16.85546875" style="255" customWidth="1"/>
    <col min="5" max="16384" width="9.28515625" style="255"/>
  </cols>
  <sheetData>
    <row r="1" spans="1:4" ht="54.4" customHeight="1" x14ac:dyDescent="0.25">
      <c r="A1" s="497" t="s">
        <v>692</v>
      </c>
      <c r="B1" s="498"/>
      <c r="C1" s="498"/>
      <c r="D1" s="499"/>
    </row>
    <row r="2" spans="1:4" ht="24.95" customHeight="1" x14ac:dyDescent="0.25">
      <c r="A2" s="289" t="s">
        <v>528</v>
      </c>
      <c r="B2" s="290" t="s">
        <v>529</v>
      </c>
      <c r="C2" s="290" t="s">
        <v>369</v>
      </c>
      <c r="D2" s="291" t="s">
        <v>232</v>
      </c>
    </row>
    <row r="3" spans="1:4" ht="15" customHeight="1" x14ac:dyDescent="0.25">
      <c r="A3" s="500" t="s">
        <v>530</v>
      </c>
      <c r="B3" s="501"/>
      <c r="C3" s="501"/>
      <c r="D3" s="502"/>
    </row>
    <row r="4" spans="1:4" x14ac:dyDescent="0.25">
      <c r="A4" s="292" t="s">
        <v>531</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532</v>
      </c>
      <c r="B11" s="295">
        <f>SUM(B4:B10)</f>
        <v>0</v>
      </c>
      <c r="C11" s="295">
        <f>SUM(C4:C10)</f>
        <v>0</v>
      </c>
      <c r="D11" s="295">
        <f>SUM(D4:D10)</f>
        <v>0</v>
      </c>
    </row>
    <row r="12" spans="1:4" x14ac:dyDescent="0.25">
      <c r="A12" s="297"/>
      <c r="B12" s="298"/>
      <c r="C12" s="298"/>
      <c r="D12" s="298"/>
    </row>
    <row r="13" spans="1:4" ht="15" customHeight="1" x14ac:dyDescent="0.25">
      <c r="A13" s="503" t="s">
        <v>533</v>
      </c>
      <c r="B13" s="504"/>
      <c r="C13" s="504"/>
      <c r="D13" s="505"/>
    </row>
    <row r="14" spans="1:4" x14ac:dyDescent="0.25">
      <c r="A14" s="292" t="s">
        <v>690</v>
      </c>
      <c r="B14" s="293"/>
      <c r="C14" s="293"/>
      <c r="D14" s="293">
        <f>+B14-C14</f>
        <v>0</v>
      </c>
    </row>
    <row r="15" spans="1:4" x14ac:dyDescent="0.25">
      <c r="A15" s="292" t="s">
        <v>691</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535</v>
      </c>
      <c r="B24" s="295">
        <f>SUM(B14:B23)</f>
        <v>0</v>
      </c>
      <c r="C24" s="295">
        <f>SUM(C14:C23)</f>
        <v>0</v>
      </c>
      <c r="D24" s="295">
        <f>SUM(D14:D23)</f>
        <v>0</v>
      </c>
    </row>
    <row r="25" spans="1:4" x14ac:dyDescent="0.25">
      <c r="A25" s="297"/>
      <c r="B25" s="299"/>
      <c r="C25" s="299"/>
      <c r="D25" s="299"/>
    </row>
    <row r="26" spans="1:4" x14ac:dyDescent="0.25">
      <c r="A26" s="300" t="s">
        <v>536</v>
      </c>
      <c r="B26" s="295">
        <f>B24+B11</f>
        <v>0</v>
      </c>
      <c r="C26" s="295">
        <f>C24+C11</f>
        <v>0</v>
      </c>
      <c r="D26" s="295">
        <f>D24+D11</f>
        <v>0</v>
      </c>
    </row>
    <row r="27" spans="1:4" x14ac:dyDescent="0.25">
      <c r="A27" s="301"/>
      <c r="B27" s="301"/>
      <c r="C27" s="301"/>
      <c r="D27" s="301"/>
    </row>
    <row r="28" spans="1:4" x14ac:dyDescent="0.25">
      <c r="A28" s="302" t="s">
        <v>444</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28515625" style="53" customWidth="1"/>
    <col min="4" max="16384" width="11.42578125" style="53"/>
  </cols>
  <sheetData>
    <row r="1" spans="1:3" ht="47.65" customHeight="1" x14ac:dyDescent="0.2">
      <c r="A1" s="506" t="s">
        <v>693</v>
      </c>
      <c r="B1" s="506"/>
      <c r="C1" s="506"/>
    </row>
    <row r="2" spans="1:3" ht="24.95" customHeight="1" x14ac:dyDescent="0.2">
      <c r="A2" s="291" t="s">
        <v>528</v>
      </c>
      <c r="B2" s="291" t="s">
        <v>334</v>
      </c>
      <c r="C2" s="291" t="s">
        <v>347</v>
      </c>
    </row>
    <row r="3" spans="1:3" ht="15" customHeight="1" x14ac:dyDescent="0.2">
      <c r="A3" s="507" t="s">
        <v>530</v>
      </c>
      <c r="B3" s="507"/>
      <c r="C3" s="507"/>
    </row>
    <row r="4" spans="1:3" x14ac:dyDescent="0.2">
      <c r="A4" s="303" t="s">
        <v>531</v>
      </c>
      <c r="B4" s="304"/>
      <c r="C4" s="304"/>
    </row>
    <row r="5" spans="1:3" x14ac:dyDescent="0.2">
      <c r="A5" s="305"/>
      <c r="B5" s="304"/>
      <c r="C5" s="304"/>
    </row>
    <row r="6" spans="1:3" x14ac:dyDescent="0.2">
      <c r="A6" s="306" t="s">
        <v>537</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538</v>
      </c>
      <c r="B11" s="309">
        <v>0</v>
      </c>
      <c r="C11" s="309">
        <v>0</v>
      </c>
    </row>
    <row r="12" spans="1:3" x14ac:dyDescent="0.2">
      <c r="A12" s="311"/>
      <c r="B12" s="312"/>
      <c r="C12" s="312"/>
    </row>
    <row r="13" spans="1:3" ht="15" customHeight="1" x14ac:dyDescent="0.2">
      <c r="A13" s="508" t="s">
        <v>533</v>
      </c>
      <c r="B13" s="508"/>
      <c r="C13" s="508"/>
    </row>
    <row r="14" spans="1:3" x14ac:dyDescent="0.2">
      <c r="A14" s="306" t="s">
        <v>534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539</v>
      </c>
      <c r="B21" s="309">
        <f>SUM(B14:B20)</f>
        <v>0</v>
      </c>
      <c r="C21" s="309">
        <f>SUM(C14:C20)</f>
        <v>0</v>
      </c>
    </row>
    <row r="22" spans="1:3" x14ac:dyDescent="0.2">
      <c r="A22" s="311"/>
      <c r="B22" s="313"/>
      <c r="C22" s="313"/>
    </row>
    <row r="23" spans="1:3" x14ac:dyDescent="0.2">
      <c r="A23" s="310" t="s">
        <v>536</v>
      </c>
      <c r="B23" s="309">
        <v>0</v>
      </c>
      <c r="C23" s="309">
        <v>0</v>
      </c>
    </row>
    <row r="24" spans="1:3" x14ac:dyDescent="0.2">
      <c r="B24" s="314"/>
      <c r="C24" s="314"/>
    </row>
    <row r="25" spans="1:3" x14ac:dyDescent="0.2">
      <c r="A25" s="315"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9"/>
  <sheetViews>
    <sheetView showGridLines="0" topLeftCell="A12" zoomScale="79" zoomScaleNormal="79" zoomScaleSheetLayoutView="90" workbookViewId="0">
      <selection activeCell="B6" sqref="B6:G37"/>
    </sheetView>
  </sheetViews>
  <sheetFormatPr baseColWidth="10" defaultColWidth="11.42578125" defaultRowHeight="11.25" x14ac:dyDescent="0.2"/>
  <cols>
    <col min="1" max="1" width="62.42578125" style="316" customWidth="1"/>
    <col min="2" max="2" width="15.7109375" style="316" customWidth="1"/>
    <col min="3" max="3" width="18.7109375" style="316" customWidth="1"/>
    <col min="4" max="4" width="15.7109375" style="316" customWidth="1"/>
    <col min="5" max="7" width="15.7109375" style="318" customWidth="1"/>
    <col min="8" max="16384" width="11.42578125" style="316"/>
  </cols>
  <sheetData>
    <row r="1" spans="1:8" ht="50.1" customHeight="1" x14ac:dyDescent="0.2">
      <c r="A1" s="495" t="s">
        <v>688</v>
      </c>
      <c r="B1" s="495"/>
      <c r="C1" s="495"/>
      <c r="D1" s="495"/>
      <c r="E1" s="495"/>
      <c r="F1" s="495"/>
      <c r="G1" s="496"/>
    </row>
    <row r="2" spans="1:8" ht="15" customHeight="1" x14ac:dyDescent="0.2">
      <c r="A2" s="509" t="s">
        <v>100</v>
      </c>
      <c r="B2" s="495" t="s">
        <v>425</v>
      </c>
      <c r="C2" s="495"/>
      <c r="D2" s="495"/>
      <c r="E2" s="495"/>
      <c r="F2" s="495"/>
      <c r="G2" s="489" t="s">
        <v>426</v>
      </c>
    </row>
    <row r="3" spans="1:8" ht="24.95" customHeight="1" x14ac:dyDescent="0.2">
      <c r="A3" s="510"/>
      <c r="B3" s="433" t="s">
        <v>341</v>
      </c>
      <c r="C3" s="262" t="s">
        <v>427</v>
      </c>
      <c r="D3" s="262" t="s">
        <v>402</v>
      </c>
      <c r="E3" s="262" t="s">
        <v>334</v>
      </c>
      <c r="F3" s="434" t="s">
        <v>347</v>
      </c>
      <c r="G3" s="490"/>
    </row>
    <row r="4" spans="1:8" x14ac:dyDescent="0.2">
      <c r="A4" s="432"/>
      <c r="B4" s="270"/>
      <c r="C4" s="270"/>
      <c r="D4" s="270"/>
      <c r="E4" s="270"/>
      <c r="F4" s="270"/>
      <c r="G4" s="270"/>
    </row>
    <row r="5" spans="1:8" x14ac:dyDescent="0.2">
      <c r="A5" s="429" t="s">
        <v>540</v>
      </c>
      <c r="B5" s="430"/>
      <c r="C5" s="430"/>
      <c r="D5" s="430"/>
      <c r="E5" s="430"/>
      <c r="F5" s="430"/>
      <c r="G5" s="430"/>
    </row>
    <row r="6" spans="1:8" ht="19.899999999999999" customHeight="1" x14ac:dyDescent="0.2">
      <c r="A6" s="428" t="s">
        <v>541</v>
      </c>
      <c r="B6" s="283">
        <f>SUM(B7:B8)</f>
        <v>0</v>
      </c>
      <c r="C6" s="283">
        <f t="shared" ref="C6:G6" si="0">SUM(C7:C8)</f>
        <v>0</v>
      </c>
      <c r="D6" s="283">
        <f t="shared" si="0"/>
        <v>0</v>
      </c>
      <c r="E6" s="283">
        <f t="shared" si="0"/>
        <v>0</v>
      </c>
      <c r="F6" s="283">
        <f t="shared" si="0"/>
        <v>0</v>
      </c>
      <c r="G6" s="283">
        <f t="shared" si="0"/>
        <v>0</v>
      </c>
      <c r="H6" s="317">
        <v>0</v>
      </c>
    </row>
    <row r="7" spans="1:8" ht="10.15" customHeight="1" x14ac:dyDescent="0.2">
      <c r="A7" s="431" t="s">
        <v>642</v>
      </c>
      <c r="B7" s="266">
        <v>0</v>
      </c>
      <c r="C7" s="266">
        <v>0</v>
      </c>
      <c r="D7" s="426">
        <f>B7+C7</f>
        <v>0</v>
      </c>
      <c r="E7" s="266">
        <v>0</v>
      </c>
      <c r="F7" s="266">
        <v>0</v>
      </c>
      <c r="G7" s="426">
        <f>D7-E7</f>
        <v>0</v>
      </c>
      <c r="H7" s="317" t="s">
        <v>542</v>
      </c>
    </row>
    <row r="8" spans="1:8" ht="13.9" customHeight="1" x14ac:dyDescent="0.2">
      <c r="A8" s="431" t="s">
        <v>643</v>
      </c>
      <c r="B8" s="266">
        <v>0</v>
      </c>
      <c r="C8" s="266">
        <v>0</v>
      </c>
      <c r="D8" s="426">
        <f t="shared" ref="D8:D35" si="1">B8+C8</f>
        <v>0</v>
      </c>
      <c r="E8" s="266">
        <v>0</v>
      </c>
      <c r="F8" s="266">
        <v>0</v>
      </c>
      <c r="G8" s="426">
        <f t="shared" ref="G8:G35" si="2">D8-E8</f>
        <v>0</v>
      </c>
      <c r="H8" s="317" t="s">
        <v>543</v>
      </c>
    </row>
    <row r="9" spans="1:8" ht="10.5" customHeight="1" x14ac:dyDescent="0.2">
      <c r="A9" s="428" t="s">
        <v>644</v>
      </c>
      <c r="B9" s="283">
        <f>SUM(B10:B12)</f>
        <v>5037552</v>
      </c>
      <c r="C9" s="283">
        <f t="shared" ref="C9:G9" si="3">SUM(C10:C12)</f>
        <v>0</v>
      </c>
      <c r="D9" s="283">
        <f t="shared" si="3"/>
        <v>5037552</v>
      </c>
      <c r="E9" s="283">
        <f t="shared" si="3"/>
        <v>868660.32</v>
      </c>
      <c r="F9" s="283">
        <f t="shared" si="3"/>
        <v>868660.32</v>
      </c>
      <c r="G9" s="283">
        <f t="shared" si="3"/>
        <v>4168891.68</v>
      </c>
      <c r="H9" s="317">
        <v>0</v>
      </c>
    </row>
    <row r="10" spans="1:8" ht="10.15" customHeight="1" x14ac:dyDescent="0.2">
      <c r="A10" s="431" t="s">
        <v>546</v>
      </c>
      <c r="B10" s="266">
        <v>5037552</v>
      </c>
      <c r="C10" s="266">
        <v>0</v>
      </c>
      <c r="D10" s="426">
        <f t="shared" si="1"/>
        <v>5037552</v>
      </c>
      <c r="E10" s="266">
        <v>868660.32</v>
      </c>
      <c r="F10" s="266">
        <v>868660.32</v>
      </c>
      <c r="G10" s="426">
        <f t="shared" si="2"/>
        <v>4168891.68</v>
      </c>
      <c r="H10" s="317" t="s">
        <v>545</v>
      </c>
    </row>
    <row r="11" spans="1:8" ht="10.15" customHeight="1" x14ac:dyDescent="0.2">
      <c r="A11" s="431" t="s">
        <v>544</v>
      </c>
      <c r="B11" s="266">
        <v>0</v>
      </c>
      <c r="C11" s="266">
        <v>0</v>
      </c>
      <c r="D11" s="426">
        <f t="shared" si="1"/>
        <v>0</v>
      </c>
      <c r="E11" s="266">
        <v>0</v>
      </c>
      <c r="F11" s="266">
        <v>0</v>
      </c>
      <c r="G11" s="426">
        <f t="shared" si="2"/>
        <v>0</v>
      </c>
      <c r="H11" s="317" t="s">
        <v>547</v>
      </c>
    </row>
    <row r="12" spans="1:8" ht="10.15" customHeight="1" x14ac:dyDescent="0.2">
      <c r="A12" s="431" t="s">
        <v>645</v>
      </c>
      <c r="B12" s="266">
        <v>0</v>
      </c>
      <c r="C12" s="266">
        <v>0</v>
      </c>
      <c r="D12" s="426">
        <f t="shared" si="1"/>
        <v>0</v>
      </c>
      <c r="E12" s="266">
        <v>0</v>
      </c>
      <c r="F12" s="266">
        <v>0</v>
      </c>
      <c r="G12" s="426">
        <f t="shared" si="2"/>
        <v>0</v>
      </c>
      <c r="H12" s="317" t="s">
        <v>548</v>
      </c>
    </row>
    <row r="13" spans="1:8" x14ac:dyDescent="0.2">
      <c r="A13" s="428" t="s">
        <v>646</v>
      </c>
      <c r="B13" s="283">
        <f>+SUM(B14:B20)</f>
        <v>0</v>
      </c>
      <c r="C13" s="283">
        <f t="shared" ref="C13:G13" si="4">+SUM(C14:C20)</f>
        <v>0</v>
      </c>
      <c r="D13" s="283">
        <f t="shared" si="4"/>
        <v>0</v>
      </c>
      <c r="E13" s="283">
        <f t="shared" si="4"/>
        <v>0</v>
      </c>
      <c r="F13" s="283">
        <f t="shared" si="4"/>
        <v>0</v>
      </c>
      <c r="G13" s="283">
        <f t="shared" si="4"/>
        <v>0</v>
      </c>
      <c r="H13" s="317" t="s">
        <v>549</v>
      </c>
    </row>
    <row r="14" spans="1:8" ht="10.15" customHeight="1" x14ac:dyDescent="0.2">
      <c r="A14" s="431" t="s">
        <v>647</v>
      </c>
      <c r="B14" s="266">
        <v>0</v>
      </c>
      <c r="C14" s="266">
        <v>0</v>
      </c>
      <c r="D14" s="426">
        <f t="shared" si="1"/>
        <v>0</v>
      </c>
      <c r="E14" s="266">
        <v>0</v>
      </c>
      <c r="F14" s="266">
        <v>0</v>
      </c>
      <c r="G14" s="426">
        <f t="shared" si="2"/>
        <v>0</v>
      </c>
      <c r="H14" s="317" t="s">
        <v>551</v>
      </c>
    </row>
    <row r="15" spans="1:8" ht="10.15" customHeight="1" x14ac:dyDescent="0.2">
      <c r="A15" s="431" t="s">
        <v>648</v>
      </c>
      <c r="B15" s="266">
        <v>0</v>
      </c>
      <c r="C15" s="266">
        <v>0</v>
      </c>
      <c r="D15" s="426">
        <f t="shared" si="1"/>
        <v>0</v>
      </c>
      <c r="E15" s="266">
        <v>0</v>
      </c>
      <c r="F15" s="266">
        <v>0</v>
      </c>
      <c r="G15" s="426">
        <f t="shared" si="2"/>
        <v>0</v>
      </c>
      <c r="H15" s="317" t="s">
        <v>552</v>
      </c>
    </row>
    <row r="16" spans="1:8" x14ac:dyDescent="0.2">
      <c r="A16" s="431" t="s">
        <v>550</v>
      </c>
      <c r="B16" s="266">
        <v>0</v>
      </c>
      <c r="C16" s="266">
        <v>0</v>
      </c>
      <c r="D16" s="426">
        <f t="shared" si="1"/>
        <v>0</v>
      </c>
      <c r="E16" s="266">
        <v>0</v>
      </c>
      <c r="F16" s="266">
        <v>0</v>
      </c>
      <c r="G16" s="426">
        <f t="shared" si="2"/>
        <v>0</v>
      </c>
      <c r="H16" s="317" t="s">
        <v>553</v>
      </c>
    </row>
    <row r="17" spans="1:8" x14ac:dyDescent="0.2">
      <c r="A17" s="431" t="s">
        <v>649</v>
      </c>
      <c r="B17" s="266">
        <v>0</v>
      </c>
      <c r="C17" s="266">
        <v>0</v>
      </c>
      <c r="D17" s="426">
        <f t="shared" si="1"/>
        <v>0</v>
      </c>
      <c r="E17" s="266">
        <v>0</v>
      </c>
      <c r="F17" s="266">
        <v>0</v>
      </c>
      <c r="G17" s="426">
        <f t="shared" si="2"/>
        <v>0</v>
      </c>
      <c r="H17" s="317" t="s">
        <v>554</v>
      </c>
    </row>
    <row r="18" spans="1:8" ht="10.5" customHeight="1" x14ac:dyDescent="0.2">
      <c r="A18" s="431" t="s">
        <v>650</v>
      </c>
      <c r="B18" s="266">
        <v>0</v>
      </c>
      <c r="C18" s="266">
        <v>0</v>
      </c>
      <c r="D18" s="426">
        <f t="shared" si="1"/>
        <v>0</v>
      </c>
      <c r="E18" s="266">
        <v>0</v>
      </c>
      <c r="F18" s="266">
        <v>0</v>
      </c>
      <c r="G18" s="426">
        <f t="shared" si="2"/>
        <v>0</v>
      </c>
      <c r="H18" s="317">
        <v>0</v>
      </c>
    </row>
    <row r="19" spans="1:8" ht="10.15" customHeight="1" x14ac:dyDescent="0.2">
      <c r="A19" s="431" t="s">
        <v>651</v>
      </c>
      <c r="B19" s="266">
        <v>0</v>
      </c>
      <c r="C19" s="266">
        <v>0</v>
      </c>
      <c r="D19" s="426">
        <f t="shared" si="1"/>
        <v>0</v>
      </c>
      <c r="E19" s="266">
        <v>0</v>
      </c>
      <c r="F19" s="266">
        <v>0</v>
      </c>
      <c r="G19" s="426">
        <f t="shared" si="2"/>
        <v>0</v>
      </c>
      <c r="H19" s="317" t="s">
        <v>555</v>
      </c>
    </row>
    <row r="20" spans="1:8" ht="10.15" customHeight="1" x14ac:dyDescent="0.2">
      <c r="A20" s="431" t="s">
        <v>652</v>
      </c>
      <c r="B20" s="266">
        <v>0</v>
      </c>
      <c r="C20" s="266">
        <v>0</v>
      </c>
      <c r="D20" s="426">
        <f t="shared" si="1"/>
        <v>0</v>
      </c>
      <c r="E20" s="266">
        <v>0</v>
      </c>
      <c r="F20" s="266">
        <v>0</v>
      </c>
      <c r="G20" s="426">
        <f t="shared" si="2"/>
        <v>0</v>
      </c>
      <c r="H20" s="317" t="s">
        <v>556</v>
      </c>
    </row>
    <row r="21" spans="1:8" x14ac:dyDescent="0.2">
      <c r="A21" s="428" t="s">
        <v>653</v>
      </c>
      <c r="B21" s="283">
        <f>+SUM(B22:B25)</f>
        <v>0</v>
      </c>
      <c r="C21" s="283">
        <f t="shared" ref="C21:G21" si="5">+SUM(C22:C25)</f>
        <v>0</v>
      </c>
      <c r="D21" s="283">
        <f t="shared" si="5"/>
        <v>0</v>
      </c>
      <c r="E21" s="283">
        <f t="shared" si="5"/>
        <v>0</v>
      </c>
      <c r="F21" s="283">
        <f t="shared" si="5"/>
        <v>0</v>
      </c>
      <c r="G21" s="283">
        <f t="shared" si="5"/>
        <v>0</v>
      </c>
      <c r="H21" s="317" t="s">
        <v>558</v>
      </c>
    </row>
    <row r="22" spans="1:8" x14ac:dyDescent="0.2">
      <c r="A22" s="431" t="s">
        <v>654</v>
      </c>
      <c r="B22" s="266">
        <v>0</v>
      </c>
      <c r="C22" s="266">
        <v>0</v>
      </c>
      <c r="D22" s="426">
        <f t="shared" si="1"/>
        <v>0</v>
      </c>
      <c r="E22" s="266">
        <v>0</v>
      </c>
      <c r="F22" s="266">
        <v>0</v>
      </c>
      <c r="G22" s="426">
        <f t="shared" si="2"/>
        <v>0</v>
      </c>
      <c r="H22" s="317">
        <v>0</v>
      </c>
    </row>
    <row r="23" spans="1:8" ht="10.15" customHeight="1" x14ac:dyDescent="0.2">
      <c r="A23" s="431" t="s">
        <v>655</v>
      </c>
      <c r="B23" s="266">
        <v>0</v>
      </c>
      <c r="C23" s="266">
        <v>0</v>
      </c>
      <c r="D23" s="426">
        <f t="shared" si="1"/>
        <v>0</v>
      </c>
      <c r="E23" s="266">
        <v>0</v>
      </c>
      <c r="F23" s="266">
        <v>0</v>
      </c>
      <c r="G23" s="426">
        <f t="shared" si="2"/>
        <v>0</v>
      </c>
      <c r="H23" s="317" t="s">
        <v>560</v>
      </c>
    </row>
    <row r="24" spans="1:8" x14ac:dyDescent="0.2">
      <c r="A24" s="431" t="s">
        <v>656</v>
      </c>
      <c r="B24" s="266">
        <v>0</v>
      </c>
      <c r="C24" s="266">
        <v>0</v>
      </c>
      <c r="D24" s="426">
        <f t="shared" si="1"/>
        <v>0</v>
      </c>
      <c r="E24" s="266">
        <v>0</v>
      </c>
      <c r="F24" s="266">
        <v>0</v>
      </c>
      <c r="G24" s="426">
        <f t="shared" si="2"/>
        <v>0</v>
      </c>
      <c r="H24" s="317" t="s">
        <v>561</v>
      </c>
    </row>
    <row r="25" spans="1:8" x14ac:dyDescent="0.2">
      <c r="A25" s="431" t="s">
        <v>557</v>
      </c>
      <c r="B25" s="266">
        <v>0</v>
      </c>
      <c r="C25" s="266">
        <v>0</v>
      </c>
      <c r="D25" s="426">
        <f t="shared" si="1"/>
        <v>0</v>
      </c>
      <c r="E25" s="266">
        <v>0</v>
      </c>
      <c r="F25" s="266">
        <v>0</v>
      </c>
      <c r="G25" s="426">
        <f t="shared" si="2"/>
        <v>0</v>
      </c>
      <c r="H25" s="317">
        <v>0</v>
      </c>
    </row>
    <row r="26" spans="1:8" ht="10.15" customHeight="1" x14ac:dyDescent="0.2">
      <c r="A26" s="428" t="s">
        <v>657</v>
      </c>
      <c r="B26" s="283">
        <f>+SUM(B27:B35)</f>
        <v>0</v>
      </c>
      <c r="C26" s="283">
        <f t="shared" ref="C26:G26" si="6">+SUM(C27:C35)</f>
        <v>0</v>
      </c>
      <c r="D26" s="283">
        <f t="shared" si="6"/>
        <v>0</v>
      </c>
      <c r="E26" s="283">
        <f t="shared" si="6"/>
        <v>0</v>
      </c>
      <c r="F26" s="283">
        <f t="shared" si="6"/>
        <v>0</v>
      </c>
      <c r="G26" s="283">
        <f t="shared" si="6"/>
        <v>0</v>
      </c>
      <c r="H26" s="317" t="s">
        <v>563</v>
      </c>
    </row>
    <row r="27" spans="1:8" ht="10.15" customHeight="1" x14ac:dyDescent="0.2">
      <c r="A27" s="431" t="s">
        <v>658</v>
      </c>
      <c r="B27" s="266">
        <v>0</v>
      </c>
      <c r="C27" s="266">
        <v>0</v>
      </c>
      <c r="D27" s="426">
        <f t="shared" si="1"/>
        <v>0</v>
      </c>
      <c r="E27" s="266">
        <v>0</v>
      </c>
      <c r="F27" s="266">
        <v>0</v>
      </c>
      <c r="G27" s="426">
        <f t="shared" si="2"/>
        <v>0</v>
      </c>
      <c r="H27" s="317" t="s">
        <v>565</v>
      </c>
    </row>
    <row r="28" spans="1:8" ht="10.15" customHeight="1" x14ac:dyDescent="0.2">
      <c r="A28" s="431" t="s">
        <v>659</v>
      </c>
      <c r="B28" s="266">
        <v>0</v>
      </c>
      <c r="C28" s="266">
        <v>0</v>
      </c>
      <c r="D28" s="426">
        <f t="shared" si="1"/>
        <v>0</v>
      </c>
      <c r="E28" s="266">
        <v>0</v>
      </c>
      <c r="F28" s="266">
        <v>0</v>
      </c>
      <c r="G28" s="426">
        <f t="shared" si="2"/>
        <v>0</v>
      </c>
      <c r="H28" s="317" t="s">
        <v>567</v>
      </c>
    </row>
    <row r="29" spans="1:8" ht="10.15" customHeight="1" x14ac:dyDescent="0.2">
      <c r="A29" s="431" t="s">
        <v>660</v>
      </c>
      <c r="B29" s="266">
        <v>0</v>
      </c>
      <c r="C29" s="266">
        <v>0</v>
      </c>
      <c r="D29" s="426">
        <f t="shared" si="1"/>
        <v>0</v>
      </c>
      <c r="E29" s="266">
        <v>0</v>
      </c>
      <c r="F29" s="266">
        <v>0</v>
      </c>
      <c r="G29" s="426">
        <f t="shared" si="2"/>
        <v>0</v>
      </c>
      <c r="H29" s="317" t="s">
        <v>569</v>
      </c>
    </row>
    <row r="30" spans="1:8" ht="10.5" customHeight="1" x14ac:dyDescent="0.2">
      <c r="A30" s="431" t="s">
        <v>661</v>
      </c>
      <c r="B30" s="266">
        <v>0</v>
      </c>
      <c r="C30" s="266">
        <v>0</v>
      </c>
      <c r="D30" s="426">
        <f t="shared" si="1"/>
        <v>0</v>
      </c>
      <c r="E30" s="266">
        <v>0</v>
      </c>
      <c r="F30" s="266">
        <v>0</v>
      </c>
      <c r="G30" s="426">
        <f t="shared" si="2"/>
        <v>0</v>
      </c>
      <c r="H30" s="317">
        <v>0</v>
      </c>
    </row>
    <row r="31" spans="1:8" x14ac:dyDescent="0.2">
      <c r="A31" s="431" t="s">
        <v>562</v>
      </c>
      <c r="B31" s="266">
        <v>0</v>
      </c>
      <c r="C31" s="266">
        <v>0</v>
      </c>
      <c r="D31" s="426">
        <f t="shared" si="1"/>
        <v>0</v>
      </c>
      <c r="E31" s="266">
        <v>0</v>
      </c>
      <c r="F31" s="266">
        <v>0</v>
      </c>
      <c r="G31" s="426">
        <f t="shared" si="2"/>
        <v>0</v>
      </c>
      <c r="H31" s="317" t="s">
        <v>570</v>
      </c>
    </row>
    <row r="32" spans="1:8" ht="13.9" customHeight="1" x14ac:dyDescent="0.2">
      <c r="A32" s="431" t="s">
        <v>559</v>
      </c>
      <c r="B32" s="266">
        <v>0</v>
      </c>
      <c r="C32" s="266">
        <v>0</v>
      </c>
      <c r="D32" s="426">
        <f t="shared" si="1"/>
        <v>0</v>
      </c>
      <c r="E32" s="266">
        <v>0</v>
      </c>
      <c r="F32" s="266">
        <v>0</v>
      </c>
      <c r="G32" s="426">
        <f t="shared" si="2"/>
        <v>0</v>
      </c>
      <c r="H32" s="317" t="s">
        <v>571</v>
      </c>
    </row>
    <row r="33" spans="1:8" ht="10.5" customHeight="1" x14ac:dyDescent="0.2">
      <c r="A33" s="431" t="s">
        <v>564</v>
      </c>
      <c r="B33" s="266">
        <v>0</v>
      </c>
      <c r="C33" s="266">
        <v>0</v>
      </c>
      <c r="D33" s="426">
        <f t="shared" si="1"/>
        <v>0</v>
      </c>
      <c r="E33" s="266">
        <v>0</v>
      </c>
      <c r="F33" s="266">
        <v>0</v>
      </c>
      <c r="G33" s="426">
        <f t="shared" si="2"/>
        <v>0</v>
      </c>
      <c r="H33" s="317" t="s">
        <v>572</v>
      </c>
    </row>
    <row r="34" spans="1:8" ht="10.5" customHeight="1" x14ac:dyDescent="0.2">
      <c r="A34" s="431" t="s">
        <v>566</v>
      </c>
      <c r="B34" s="266">
        <v>0</v>
      </c>
      <c r="C34" s="266">
        <v>0</v>
      </c>
      <c r="D34" s="426">
        <f t="shared" si="1"/>
        <v>0</v>
      </c>
      <c r="E34" s="266">
        <v>0</v>
      </c>
      <c r="F34" s="266">
        <v>0</v>
      </c>
      <c r="G34" s="426">
        <f t="shared" si="2"/>
        <v>0</v>
      </c>
      <c r="H34" s="317" t="s">
        <v>573</v>
      </c>
    </row>
    <row r="35" spans="1:8" ht="10.5" customHeight="1" x14ac:dyDescent="0.2">
      <c r="A35" s="431" t="s">
        <v>568</v>
      </c>
      <c r="B35" s="266">
        <v>0</v>
      </c>
      <c r="C35" s="266">
        <v>0</v>
      </c>
      <c r="D35" s="426">
        <f t="shared" si="1"/>
        <v>0</v>
      </c>
      <c r="E35" s="266">
        <v>0</v>
      </c>
      <c r="F35" s="266">
        <v>0</v>
      </c>
      <c r="G35" s="426">
        <f t="shared" si="2"/>
        <v>0</v>
      </c>
      <c r="H35" s="317"/>
    </row>
    <row r="36" spans="1:8" ht="13.5" customHeight="1" x14ac:dyDescent="0.2">
      <c r="A36" s="431"/>
      <c r="B36" s="266"/>
      <c r="C36" s="266"/>
      <c r="D36" s="266"/>
      <c r="E36" s="266"/>
      <c r="F36" s="266"/>
      <c r="G36" s="266"/>
    </row>
    <row r="37" spans="1:8" ht="12" x14ac:dyDescent="0.2">
      <c r="A37" s="427" t="s">
        <v>431</v>
      </c>
      <c r="B37" s="268">
        <f>B6+B9+B13+B21+B26</f>
        <v>5037552</v>
      </c>
      <c r="C37" s="268">
        <f t="shared" ref="C37:G37" si="7">C6+C9+C13+C21+C26</f>
        <v>0</v>
      </c>
      <c r="D37" s="268">
        <f t="shared" si="7"/>
        <v>5037552</v>
      </c>
      <c r="E37" s="268">
        <f t="shared" si="7"/>
        <v>868660.32</v>
      </c>
      <c r="F37" s="268">
        <f t="shared" si="7"/>
        <v>868660.32</v>
      </c>
      <c r="G37" s="268">
        <f t="shared" si="7"/>
        <v>4168891.68</v>
      </c>
    </row>
    <row r="38" spans="1:8" x14ac:dyDescent="0.2">
      <c r="A38" s="3"/>
    </row>
    <row r="39" spans="1:8" ht="15" x14ac:dyDescent="0.25">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zoomScale="81" workbookViewId="0">
      <selection activeCell="E21" sqref="E21"/>
    </sheetView>
  </sheetViews>
  <sheetFormatPr baseColWidth="10" defaultColWidth="9.140625" defaultRowHeight="11.25" x14ac:dyDescent="0.2"/>
  <cols>
    <col min="1" max="1" width="10" style="321" customWidth="1"/>
    <col min="2" max="2" width="68.5703125" style="321" bestFit="1" customWidth="1"/>
    <col min="3" max="3" width="17.42578125" style="321" bestFit="1" customWidth="1"/>
    <col min="4" max="5" width="23.7109375" style="321" bestFit="1" customWidth="1"/>
    <col min="6" max="6" width="19.28515625" style="321" customWidth="1"/>
    <col min="7" max="7" width="20.5703125" style="321" customWidth="1"/>
    <col min="8" max="10" width="20.28515625" style="321" customWidth="1"/>
    <col min="11" max="16384" width="9.140625" style="321"/>
  </cols>
  <sheetData>
    <row r="1" spans="1:10" ht="18.95" customHeight="1" x14ac:dyDescent="0.2">
      <c r="A1" s="514" t="s">
        <v>680</v>
      </c>
      <c r="B1" s="515"/>
      <c r="C1" s="515"/>
      <c r="D1" s="515"/>
      <c r="E1" s="515"/>
      <c r="F1" s="515"/>
      <c r="G1" s="319" t="s">
        <v>0</v>
      </c>
      <c r="H1" s="320">
        <v>2026</v>
      </c>
    </row>
    <row r="2" spans="1:10" ht="18.95" customHeight="1" x14ac:dyDescent="0.2">
      <c r="A2" s="514" t="s">
        <v>574</v>
      </c>
      <c r="B2" s="515"/>
      <c r="C2" s="515"/>
      <c r="D2" s="515"/>
      <c r="E2" s="515"/>
      <c r="F2" s="515"/>
      <c r="G2" s="319" t="s">
        <v>2</v>
      </c>
      <c r="H2" s="320" t="s">
        <v>3</v>
      </c>
    </row>
    <row r="3" spans="1:10" ht="18.95" customHeight="1" x14ac:dyDescent="0.2">
      <c r="A3" s="511" t="s">
        <v>694</v>
      </c>
      <c r="B3" s="512"/>
      <c r="C3" s="512"/>
      <c r="D3" s="512"/>
      <c r="E3" s="512"/>
      <c r="F3" s="512"/>
      <c r="G3" s="319" t="s">
        <v>4</v>
      </c>
      <c r="H3" s="320">
        <v>1</v>
      </c>
    </row>
    <row r="4" spans="1:10" x14ac:dyDescent="0.2">
      <c r="A4" s="511" t="s">
        <v>640</v>
      </c>
      <c r="B4" s="512"/>
      <c r="C4" s="512"/>
      <c r="D4" s="512"/>
      <c r="E4" s="512"/>
      <c r="F4" s="512"/>
      <c r="G4" s="322"/>
      <c r="H4" s="322"/>
    </row>
    <row r="5" spans="1:10" x14ac:dyDescent="0.2">
      <c r="A5" s="323" t="s">
        <v>575</v>
      </c>
      <c r="B5" s="324"/>
      <c r="C5" s="324"/>
      <c r="D5" s="324"/>
      <c r="E5" s="324"/>
      <c r="F5" s="324"/>
      <c r="G5" s="324"/>
      <c r="H5" s="324"/>
    </row>
    <row r="8" spans="1:10" x14ac:dyDescent="0.2">
      <c r="A8" s="325" t="s">
        <v>576</v>
      </c>
      <c r="B8" s="325" t="s">
        <v>100</v>
      </c>
      <c r="C8" s="325" t="s">
        <v>246</v>
      </c>
      <c r="D8" s="325" t="s">
        <v>577</v>
      </c>
      <c r="E8" s="325" t="s">
        <v>578</v>
      </c>
      <c r="F8" s="325" t="s">
        <v>249</v>
      </c>
      <c r="G8" s="325" t="s">
        <v>579</v>
      </c>
      <c r="H8" s="325" t="s">
        <v>580</v>
      </c>
      <c r="I8" s="325" t="s">
        <v>581</v>
      </c>
      <c r="J8" s="325" t="s">
        <v>582</v>
      </c>
    </row>
    <row r="9" spans="1:10" s="327" customFormat="1" x14ac:dyDescent="0.2">
      <c r="A9" s="326">
        <v>7000</v>
      </c>
      <c r="B9" s="327" t="s">
        <v>583</v>
      </c>
    </row>
    <row r="10" spans="1:10" x14ac:dyDescent="0.2">
      <c r="A10" s="321">
        <v>7110</v>
      </c>
      <c r="B10" s="321" t="s">
        <v>579</v>
      </c>
      <c r="C10" s="328">
        <v>0</v>
      </c>
      <c r="D10" s="328">
        <v>0</v>
      </c>
      <c r="E10" s="328">
        <v>0</v>
      </c>
      <c r="F10" s="328">
        <f>C10+D10+E10</f>
        <v>0</v>
      </c>
      <c r="G10" s="32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1">
        <v>7120</v>
      </c>
      <c r="B11" s="321" t="s">
        <v>584</v>
      </c>
      <c r="C11" s="328">
        <v>0</v>
      </c>
      <c r="D11" s="328">
        <v>0</v>
      </c>
      <c r="E11" s="328">
        <v>0</v>
      </c>
      <c r="F11" s="328">
        <f t="shared" ref="F11:F35" si="0">C11+D11+E11</f>
        <v>0</v>
      </c>
    </row>
    <row r="12" spans="1:10" x14ac:dyDescent="0.2">
      <c r="A12" s="321">
        <v>7130</v>
      </c>
      <c r="B12" s="321" t="s">
        <v>585</v>
      </c>
      <c r="C12" s="328">
        <v>0</v>
      </c>
      <c r="D12" s="328">
        <v>0</v>
      </c>
      <c r="E12" s="328">
        <v>0</v>
      </c>
      <c r="F12" s="328">
        <f t="shared" si="0"/>
        <v>0</v>
      </c>
    </row>
    <row r="13" spans="1:10" x14ac:dyDescent="0.2">
      <c r="A13" s="321">
        <v>7140</v>
      </c>
      <c r="B13" s="321" t="s">
        <v>586</v>
      </c>
      <c r="C13" s="328">
        <v>0</v>
      </c>
      <c r="D13" s="328">
        <v>0</v>
      </c>
      <c r="E13" s="328">
        <v>0</v>
      </c>
      <c r="F13" s="328">
        <f t="shared" si="0"/>
        <v>0</v>
      </c>
    </row>
    <row r="14" spans="1:10" x14ac:dyDescent="0.2">
      <c r="A14" s="321">
        <v>7150</v>
      </c>
      <c r="B14" s="321" t="s">
        <v>587</v>
      </c>
      <c r="C14" s="328">
        <v>0</v>
      </c>
      <c r="D14" s="328">
        <v>0</v>
      </c>
      <c r="E14" s="328">
        <v>0</v>
      </c>
      <c r="F14" s="328">
        <f t="shared" si="0"/>
        <v>0</v>
      </c>
    </row>
    <row r="15" spans="1:10" x14ac:dyDescent="0.2">
      <c r="A15" s="321">
        <v>7160</v>
      </c>
      <c r="B15" s="321" t="s">
        <v>588</v>
      </c>
      <c r="C15" s="328">
        <v>0</v>
      </c>
      <c r="D15" s="328">
        <v>0</v>
      </c>
      <c r="E15" s="328">
        <v>0</v>
      </c>
      <c r="F15" s="328">
        <f t="shared" si="0"/>
        <v>0</v>
      </c>
    </row>
    <row r="16" spans="1:10" x14ac:dyDescent="0.2">
      <c r="A16" s="321">
        <v>7210</v>
      </c>
      <c r="B16" s="321" t="s">
        <v>589</v>
      </c>
      <c r="C16" s="328">
        <v>0</v>
      </c>
      <c r="D16" s="328">
        <v>0</v>
      </c>
      <c r="E16" s="328">
        <v>0</v>
      </c>
      <c r="F16" s="328">
        <f t="shared" si="0"/>
        <v>0</v>
      </c>
    </row>
    <row r="17" spans="1:6" x14ac:dyDescent="0.2">
      <c r="A17" s="321">
        <v>7220</v>
      </c>
      <c r="B17" s="321" t="s">
        <v>590</v>
      </c>
      <c r="C17" s="328">
        <v>0</v>
      </c>
      <c r="D17" s="328">
        <v>0</v>
      </c>
      <c r="E17" s="328">
        <v>0</v>
      </c>
      <c r="F17" s="328">
        <f t="shared" si="0"/>
        <v>0</v>
      </c>
    </row>
    <row r="18" spans="1:6" x14ac:dyDescent="0.2">
      <c r="A18" s="321">
        <v>7230</v>
      </c>
      <c r="B18" s="321" t="s">
        <v>591</v>
      </c>
      <c r="C18" s="328">
        <v>0</v>
      </c>
      <c r="D18" s="328">
        <v>0</v>
      </c>
      <c r="E18" s="328">
        <v>0</v>
      </c>
      <c r="F18" s="328">
        <f t="shared" si="0"/>
        <v>0</v>
      </c>
    </row>
    <row r="19" spans="1:6" x14ac:dyDescent="0.2">
      <c r="A19" s="321">
        <v>7240</v>
      </c>
      <c r="B19" s="321" t="s">
        <v>592</v>
      </c>
      <c r="C19" s="328">
        <v>0</v>
      </c>
      <c r="D19" s="328">
        <v>0</v>
      </c>
      <c r="E19" s="328">
        <v>0</v>
      </c>
      <c r="F19" s="328">
        <f t="shared" si="0"/>
        <v>0</v>
      </c>
    </row>
    <row r="20" spans="1:6" x14ac:dyDescent="0.2">
      <c r="A20" s="321">
        <v>7250</v>
      </c>
      <c r="B20" s="321" t="s">
        <v>593</v>
      </c>
      <c r="C20" s="328">
        <v>0</v>
      </c>
      <c r="D20" s="328">
        <v>0</v>
      </c>
      <c r="E20" s="328">
        <v>0</v>
      </c>
      <c r="F20" s="328">
        <f t="shared" si="0"/>
        <v>0</v>
      </c>
    </row>
    <row r="21" spans="1:6" x14ac:dyDescent="0.2">
      <c r="A21" s="321">
        <v>7260</v>
      </c>
      <c r="B21" s="321" t="s">
        <v>594</v>
      </c>
      <c r="C21" s="328">
        <v>0</v>
      </c>
      <c r="D21" s="328">
        <v>0</v>
      </c>
      <c r="E21" s="328">
        <v>0</v>
      </c>
      <c r="F21" s="328">
        <f t="shared" si="0"/>
        <v>0</v>
      </c>
    </row>
    <row r="22" spans="1:6" x14ac:dyDescent="0.2">
      <c r="A22" s="321">
        <v>7310</v>
      </c>
      <c r="B22" s="321" t="s">
        <v>595</v>
      </c>
      <c r="C22" s="328">
        <v>0</v>
      </c>
      <c r="D22" s="328">
        <v>0</v>
      </c>
      <c r="E22" s="328">
        <v>0</v>
      </c>
      <c r="F22" s="328">
        <f t="shared" si="0"/>
        <v>0</v>
      </c>
    </row>
    <row r="23" spans="1:6" x14ac:dyDescent="0.2">
      <c r="A23" s="321">
        <v>7320</v>
      </c>
      <c r="B23" s="321" t="s">
        <v>596</v>
      </c>
      <c r="C23" s="328">
        <v>0</v>
      </c>
      <c r="D23" s="328">
        <v>0</v>
      </c>
      <c r="E23" s="328">
        <v>0</v>
      </c>
      <c r="F23" s="328">
        <f t="shared" si="0"/>
        <v>0</v>
      </c>
    </row>
    <row r="24" spans="1:6" x14ac:dyDescent="0.2">
      <c r="A24" s="321">
        <v>7330</v>
      </c>
      <c r="B24" s="321" t="s">
        <v>597</v>
      </c>
      <c r="C24" s="328">
        <v>0</v>
      </c>
      <c r="D24" s="328">
        <v>0</v>
      </c>
      <c r="E24" s="328">
        <v>0</v>
      </c>
      <c r="F24" s="328">
        <f t="shared" si="0"/>
        <v>0</v>
      </c>
    </row>
    <row r="25" spans="1:6" x14ac:dyDescent="0.2">
      <c r="A25" s="321">
        <v>7340</v>
      </c>
      <c r="B25" s="321" t="s">
        <v>598</v>
      </c>
      <c r="C25" s="328">
        <v>0</v>
      </c>
      <c r="D25" s="328">
        <v>0</v>
      </c>
      <c r="E25" s="328">
        <v>0</v>
      </c>
      <c r="F25" s="328">
        <f t="shared" si="0"/>
        <v>0</v>
      </c>
    </row>
    <row r="26" spans="1:6" x14ac:dyDescent="0.2">
      <c r="A26" s="321">
        <v>7350</v>
      </c>
      <c r="B26" s="321" t="s">
        <v>599</v>
      </c>
      <c r="C26" s="328">
        <v>0</v>
      </c>
      <c r="D26" s="328">
        <v>0</v>
      </c>
      <c r="E26" s="328">
        <v>0</v>
      </c>
      <c r="F26" s="328">
        <f t="shared" si="0"/>
        <v>0</v>
      </c>
    </row>
    <row r="27" spans="1:6" x14ac:dyDescent="0.2">
      <c r="A27" s="321">
        <v>7360</v>
      </c>
      <c r="B27" s="321" t="s">
        <v>600</v>
      </c>
      <c r="C27" s="328">
        <v>0</v>
      </c>
      <c r="D27" s="328">
        <v>0</v>
      </c>
      <c r="E27" s="328">
        <v>0</v>
      </c>
      <c r="F27" s="328">
        <f t="shared" si="0"/>
        <v>0</v>
      </c>
    </row>
    <row r="28" spans="1:6" x14ac:dyDescent="0.2">
      <c r="A28" s="321">
        <v>7410</v>
      </c>
      <c r="B28" s="321" t="s">
        <v>601</v>
      </c>
      <c r="C28" s="328">
        <v>0</v>
      </c>
      <c r="D28" s="328">
        <v>0</v>
      </c>
      <c r="E28" s="328">
        <v>0</v>
      </c>
      <c r="F28" s="328">
        <f t="shared" si="0"/>
        <v>0</v>
      </c>
    </row>
    <row r="29" spans="1:6" x14ac:dyDescent="0.2">
      <c r="A29" s="321">
        <v>7420</v>
      </c>
      <c r="B29" s="321" t="s">
        <v>602</v>
      </c>
      <c r="C29" s="328">
        <v>0</v>
      </c>
      <c r="D29" s="328">
        <v>0</v>
      </c>
      <c r="E29" s="328">
        <v>0</v>
      </c>
      <c r="F29" s="328">
        <f t="shared" si="0"/>
        <v>0</v>
      </c>
    </row>
    <row r="30" spans="1:6" x14ac:dyDescent="0.2">
      <c r="A30" s="321">
        <v>7510</v>
      </c>
      <c r="B30" s="321" t="s">
        <v>603</v>
      </c>
      <c r="C30" s="328">
        <v>0</v>
      </c>
      <c r="D30" s="328">
        <v>0</v>
      </c>
      <c r="E30" s="328">
        <v>0</v>
      </c>
      <c r="F30" s="328">
        <f t="shared" si="0"/>
        <v>0</v>
      </c>
    </row>
    <row r="31" spans="1:6" x14ac:dyDescent="0.2">
      <c r="A31" s="321">
        <v>7520</v>
      </c>
      <c r="B31" s="321" t="s">
        <v>604</v>
      </c>
      <c r="C31" s="328">
        <v>0</v>
      </c>
      <c r="D31" s="328">
        <v>0</v>
      </c>
      <c r="E31" s="328">
        <v>0</v>
      </c>
      <c r="F31" s="328">
        <f t="shared" si="0"/>
        <v>0</v>
      </c>
    </row>
    <row r="32" spans="1:6" x14ac:dyDescent="0.2">
      <c r="A32" s="321">
        <v>7610</v>
      </c>
      <c r="B32" s="321" t="s">
        <v>605</v>
      </c>
      <c r="C32" s="328">
        <v>0</v>
      </c>
      <c r="D32" s="328">
        <v>0</v>
      </c>
      <c r="E32" s="328">
        <v>0</v>
      </c>
      <c r="F32" s="328">
        <f t="shared" si="0"/>
        <v>0</v>
      </c>
    </row>
    <row r="33" spans="1:6" x14ac:dyDescent="0.2">
      <c r="A33" s="321">
        <v>7620</v>
      </c>
      <c r="B33" s="321" t="s">
        <v>606</v>
      </c>
      <c r="C33" s="328">
        <v>0</v>
      </c>
      <c r="D33" s="328">
        <v>0</v>
      </c>
      <c r="E33" s="328">
        <v>0</v>
      </c>
      <c r="F33" s="328">
        <f t="shared" si="0"/>
        <v>0</v>
      </c>
    </row>
    <row r="34" spans="1:6" x14ac:dyDescent="0.2">
      <c r="A34" s="321">
        <v>7630</v>
      </c>
      <c r="B34" s="321" t="s">
        <v>607</v>
      </c>
      <c r="C34" s="328">
        <v>0</v>
      </c>
      <c r="D34" s="328">
        <v>0</v>
      </c>
      <c r="E34" s="328">
        <v>0</v>
      </c>
      <c r="F34" s="328">
        <f t="shared" si="0"/>
        <v>0</v>
      </c>
    </row>
    <row r="35" spans="1:6" x14ac:dyDescent="0.2">
      <c r="A35" s="321">
        <v>7640</v>
      </c>
      <c r="B35" s="321" t="s">
        <v>608</v>
      </c>
      <c r="C35" s="328">
        <v>0</v>
      </c>
      <c r="D35" s="328">
        <v>0</v>
      </c>
      <c r="E35" s="328">
        <v>0</v>
      </c>
      <c r="F35" s="328">
        <f t="shared" si="0"/>
        <v>0</v>
      </c>
    </row>
    <row r="36" spans="1:6" x14ac:dyDescent="0.2">
      <c r="C36" s="329"/>
      <c r="D36" s="329"/>
      <c r="E36" s="329"/>
      <c r="F36" s="329"/>
    </row>
    <row r="37" spans="1:6" s="327" customFormat="1" x14ac:dyDescent="0.2">
      <c r="A37" s="326">
        <v>8000</v>
      </c>
      <c r="B37" s="327" t="s">
        <v>609</v>
      </c>
    </row>
    <row r="38" spans="1:6" x14ac:dyDescent="0.2">
      <c r="C38" s="329"/>
      <c r="D38" s="329"/>
      <c r="E38" s="329"/>
      <c r="F38" s="329"/>
    </row>
    <row r="39" spans="1:6" x14ac:dyDescent="0.2">
      <c r="B39" s="513" t="s">
        <v>610</v>
      </c>
      <c r="C39" s="513"/>
      <c r="D39" s="329"/>
      <c r="E39" s="329"/>
      <c r="F39" s="329"/>
    </row>
    <row r="40" spans="1:6" x14ac:dyDescent="0.2">
      <c r="B40" s="330" t="s">
        <v>100</v>
      </c>
      <c r="C40" s="331">
        <f>H1</f>
        <v>2026</v>
      </c>
      <c r="D40" s="329"/>
      <c r="E40" s="329"/>
      <c r="F40" s="329"/>
    </row>
    <row r="41" spans="1:6" x14ac:dyDescent="0.2">
      <c r="A41" s="321">
        <v>8110</v>
      </c>
      <c r="B41" s="332" t="s">
        <v>611</v>
      </c>
      <c r="C41" s="333">
        <v>5037552</v>
      </c>
      <c r="D41" s="329"/>
      <c r="E41" s="329"/>
      <c r="F41" s="329"/>
    </row>
    <row r="42" spans="1:6" x14ac:dyDescent="0.2">
      <c r="A42" s="321">
        <v>8120</v>
      </c>
      <c r="B42" s="332" t="s">
        <v>612</v>
      </c>
      <c r="C42" s="333">
        <v>-3777502.8</v>
      </c>
      <c r="D42" s="329"/>
      <c r="E42" s="329"/>
      <c r="F42" s="329"/>
    </row>
    <row r="43" spans="1:6" x14ac:dyDescent="0.2">
      <c r="A43" s="321">
        <v>8130</v>
      </c>
      <c r="B43" s="332" t="s">
        <v>613</v>
      </c>
      <c r="C43" s="333">
        <v>0</v>
      </c>
      <c r="D43" s="329"/>
      <c r="E43" s="329"/>
      <c r="F43" s="329"/>
    </row>
    <row r="44" spans="1:6" x14ac:dyDescent="0.2">
      <c r="A44" s="321">
        <v>8140</v>
      </c>
      <c r="B44" s="332" t="s">
        <v>614</v>
      </c>
      <c r="C44" s="333">
        <v>0</v>
      </c>
      <c r="D44" s="329"/>
      <c r="E44" s="329"/>
      <c r="F44" s="329"/>
    </row>
    <row r="45" spans="1:6" x14ac:dyDescent="0.2">
      <c r="A45" s="321">
        <v>8150</v>
      </c>
      <c r="B45" s="332" t="s">
        <v>615</v>
      </c>
      <c r="C45" s="333">
        <v>-1260049.2</v>
      </c>
      <c r="D45" s="329"/>
      <c r="E45" s="329"/>
      <c r="F45" s="329"/>
    </row>
    <row r="46" spans="1:6" x14ac:dyDescent="0.2">
      <c r="B46" s="334"/>
      <c r="C46" s="335"/>
      <c r="D46" s="329"/>
      <c r="E46" s="329"/>
      <c r="F46" s="329"/>
    </row>
    <row r="47" spans="1:6" x14ac:dyDescent="0.2">
      <c r="B47" s="336"/>
      <c r="C47" s="337"/>
      <c r="D47" s="329"/>
      <c r="E47" s="329"/>
      <c r="F47" s="329"/>
    </row>
    <row r="48" spans="1:6" x14ac:dyDescent="0.2">
      <c r="B48" s="513" t="s">
        <v>616</v>
      </c>
      <c r="C48" s="513"/>
    </row>
    <row r="49" spans="1:3" x14ac:dyDescent="0.2">
      <c r="B49" s="338" t="s">
        <v>100</v>
      </c>
      <c r="C49" s="331">
        <f>H1</f>
        <v>2026</v>
      </c>
    </row>
    <row r="50" spans="1:3" x14ac:dyDescent="0.2">
      <c r="A50" s="321">
        <v>8210</v>
      </c>
      <c r="B50" s="332" t="s">
        <v>617</v>
      </c>
      <c r="C50" s="339">
        <v>-5037552</v>
      </c>
    </row>
    <row r="51" spans="1:3" x14ac:dyDescent="0.2">
      <c r="A51" s="321">
        <v>8220</v>
      </c>
      <c r="B51" s="332" t="s">
        <v>618</v>
      </c>
      <c r="C51" s="339">
        <v>1102497.96</v>
      </c>
    </row>
    <row r="52" spans="1:3" x14ac:dyDescent="0.2">
      <c r="A52" s="321">
        <v>8230</v>
      </c>
      <c r="B52" s="332" t="s">
        <v>619</v>
      </c>
      <c r="C52" s="339">
        <v>0</v>
      </c>
    </row>
    <row r="53" spans="1:3" x14ac:dyDescent="0.2">
      <c r="A53" s="321">
        <v>8240</v>
      </c>
      <c r="B53" s="332" t="s">
        <v>620</v>
      </c>
      <c r="C53" s="339">
        <v>3066393.72</v>
      </c>
    </row>
    <row r="54" spans="1:3" x14ac:dyDescent="0.2">
      <c r="A54" s="321">
        <v>8250</v>
      </c>
      <c r="B54" s="332" t="s">
        <v>621</v>
      </c>
      <c r="C54" s="339">
        <v>0</v>
      </c>
    </row>
    <row r="55" spans="1:3" x14ac:dyDescent="0.2">
      <c r="A55" s="321">
        <v>8260</v>
      </c>
      <c r="B55" s="332" t="s">
        <v>622</v>
      </c>
      <c r="C55" s="339">
        <v>0</v>
      </c>
    </row>
    <row r="56" spans="1:3" x14ac:dyDescent="0.2">
      <c r="A56" s="321">
        <v>8270</v>
      </c>
      <c r="B56" s="332" t="s">
        <v>623</v>
      </c>
      <c r="C56" s="339">
        <v>868660.32</v>
      </c>
    </row>
    <row r="58" spans="1:3" x14ac:dyDescent="0.2">
      <c r="B58" s="340"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66" customWidth="1"/>
    <col min="5" max="5" width="10.7109375" style="3" customWidth="1"/>
    <col min="6" max="7" width="16" style="66" customWidth="1"/>
    <col min="8" max="8" width="10.7109375" style="3" customWidth="1"/>
    <col min="9" max="9" width="16" style="69" customWidth="1"/>
    <col min="10" max="10" width="10.7109375" style="3" customWidth="1"/>
    <col min="11" max="11" width="16" style="69" customWidth="1"/>
    <col min="12" max="12" width="16" style="66" customWidth="1"/>
    <col min="13" max="13" width="35.85546875" style="3" hidden="1" customWidth="1"/>
    <col min="14" max="16384" width="11.42578125" style="3"/>
  </cols>
  <sheetData>
    <row r="1" spans="1:13" x14ac:dyDescent="0.2">
      <c r="A1" s="438" t="s">
        <v>680</v>
      </c>
      <c r="B1" s="438"/>
      <c r="C1" s="438"/>
      <c r="D1" s="438"/>
      <c r="E1" s="438"/>
      <c r="F1" s="438"/>
      <c r="G1" s="438"/>
      <c r="H1" s="438"/>
      <c r="I1" s="438"/>
      <c r="J1" s="438"/>
      <c r="K1" s="1" t="s">
        <v>0</v>
      </c>
      <c r="L1" s="2">
        <v>2026</v>
      </c>
    </row>
    <row r="2" spans="1:13" x14ac:dyDescent="0.2">
      <c r="A2" s="438" t="s">
        <v>1</v>
      </c>
      <c r="B2" s="438"/>
      <c r="C2" s="438"/>
      <c r="D2" s="438"/>
      <c r="E2" s="438"/>
      <c r="F2" s="438"/>
      <c r="G2" s="438"/>
      <c r="H2" s="438"/>
      <c r="I2" s="438"/>
      <c r="J2" s="438"/>
      <c r="K2" s="1" t="s">
        <v>2</v>
      </c>
      <c r="L2" s="2" t="s">
        <v>3</v>
      </c>
    </row>
    <row r="3" spans="1:13" x14ac:dyDescent="0.2">
      <c r="A3" s="438" t="s">
        <v>681</v>
      </c>
      <c r="B3" s="438"/>
      <c r="C3" s="438"/>
      <c r="D3" s="438"/>
      <c r="E3" s="438"/>
      <c r="F3" s="438"/>
      <c r="G3" s="438"/>
      <c r="H3" s="438"/>
      <c r="I3" s="438"/>
      <c r="J3" s="438"/>
      <c r="K3" s="1" t="s">
        <v>4</v>
      </c>
      <c r="L3" s="2">
        <v>1</v>
      </c>
    </row>
    <row r="4" spans="1:13" ht="12" thickBot="1" x14ac:dyDescent="0.25"/>
    <row r="5" spans="1:13" ht="15.75" customHeight="1" thickBot="1" x14ac:dyDescent="0.25">
      <c r="A5" s="456" t="s">
        <v>5</v>
      </c>
      <c r="B5" s="464" t="s">
        <v>270</v>
      </c>
      <c r="C5" s="460">
        <v>2022</v>
      </c>
      <c r="D5" s="461"/>
      <c r="E5" s="461"/>
      <c r="F5" s="70"/>
      <c r="G5" s="462" t="s">
        <v>285</v>
      </c>
      <c r="H5" s="460">
        <v>2021</v>
      </c>
      <c r="I5" s="461"/>
      <c r="J5" s="461"/>
      <c r="K5" s="71"/>
      <c r="L5" s="462" t="s">
        <v>285</v>
      </c>
      <c r="M5" s="458" t="s">
        <v>270</v>
      </c>
    </row>
    <row r="6" spans="1:13" ht="12" thickBot="1" x14ac:dyDescent="0.25">
      <c r="A6" s="457"/>
      <c r="B6" s="465"/>
      <c r="C6" s="81" t="s">
        <v>271</v>
      </c>
      <c r="D6" s="82" t="s">
        <v>284</v>
      </c>
      <c r="E6" s="82" t="s">
        <v>271</v>
      </c>
      <c r="F6" s="82" t="s">
        <v>284</v>
      </c>
      <c r="G6" s="463"/>
      <c r="H6" s="81" t="s">
        <v>271</v>
      </c>
      <c r="I6" s="82" t="s">
        <v>284</v>
      </c>
      <c r="J6" s="82" t="s">
        <v>271</v>
      </c>
      <c r="K6" s="82" t="s">
        <v>284</v>
      </c>
      <c r="L6" s="463"/>
      <c r="M6" s="459"/>
    </row>
    <row r="7" spans="1:13" ht="12" thickBot="1" x14ac:dyDescent="0.25">
      <c r="A7" s="80" t="s">
        <v>9</v>
      </c>
      <c r="B7" s="165" t="s">
        <v>203</v>
      </c>
      <c r="C7" s="195" t="s">
        <v>283</v>
      </c>
      <c r="D7" s="358">
        <f>IF(ACT!B66&gt;0,ACT!B66,ACT!B66*-1)</f>
        <v>382759.09999999986</v>
      </c>
      <c r="E7" s="196" t="s">
        <v>272</v>
      </c>
      <c r="F7" s="359">
        <f>IF(ESF!E36&gt;0,ESF!E36,ESF!E36*-1)</f>
        <v>382759.1</v>
      </c>
      <c r="G7" s="383">
        <f>ROUND(D7-F7,2)</f>
        <v>0</v>
      </c>
      <c r="H7" s="84" t="s">
        <v>282</v>
      </c>
      <c r="I7" s="370">
        <f>IF(ACT!C66&gt;0,ACT!C66,ACT!C66*-1)</f>
        <v>1959801.9900000002</v>
      </c>
      <c r="J7" s="85" t="s">
        <v>272</v>
      </c>
      <c r="K7" s="376">
        <f>IF(ESF!F36&gt;0,ESF!F36,ESF!F36*-1)</f>
        <v>1959801.99</v>
      </c>
      <c r="L7" s="378">
        <f>ROUND(I7-K7,2)</f>
        <v>0</v>
      </c>
      <c r="M7" s="136" t="s">
        <v>203</v>
      </c>
    </row>
    <row r="8" spans="1:13" ht="12" thickBot="1" x14ac:dyDescent="0.25">
      <c r="A8" s="72" t="s">
        <v>12</v>
      </c>
      <c r="B8" s="171" t="s">
        <v>203</v>
      </c>
      <c r="C8" s="86" t="s">
        <v>283</v>
      </c>
      <c r="D8" s="359">
        <f>IF(ACT!B66&gt;0,ACT!B66,ACT!B66*-1)</f>
        <v>382759.09999999986</v>
      </c>
      <c r="E8" s="87" t="s">
        <v>286</v>
      </c>
      <c r="F8" s="365">
        <f>IF(VHP!D28&gt;0,VHP!D28,VHP!D28*-1)</f>
        <v>382759.1</v>
      </c>
      <c r="G8" s="384">
        <f>ROUND(D8-F8,2)</f>
        <v>0</v>
      </c>
      <c r="H8" s="454"/>
      <c r="I8" s="449"/>
      <c r="J8" s="449"/>
      <c r="K8" s="449"/>
      <c r="L8" s="455"/>
      <c r="M8" s="137" t="s">
        <v>203</v>
      </c>
    </row>
    <row r="9" spans="1:13" ht="12" thickBot="1" x14ac:dyDescent="0.25">
      <c r="A9" s="72" t="s">
        <v>15</v>
      </c>
      <c r="B9" s="171" t="s">
        <v>203</v>
      </c>
      <c r="C9" s="441"/>
      <c r="D9" s="442"/>
      <c r="E9" s="442"/>
      <c r="F9" s="88"/>
      <c r="G9" s="89"/>
      <c r="H9" s="90" t="s">
        <v>282</v>
      </c>
      <c r="I9" s="371">
        <f>IF(ACT!C66&gt;0,ACT!C66,ACT!C66*-1)</f>
        <v>1959801.9900000002</v>
      </c>
      <c r="J9" s="91" t="s">
        <v>286</v>
      </c>
      <c r="K9" s="371">
        <f>IF(VHP!D10&gt;0,VHP!D10,VHP!D10*-1)</f>
        <v>1959801.99</v>
      </c>
      <c r="L9" s="379">
        <f>ROUND(I9-K9,2)</f>
        <v>0</v>
      </c>
      <c r="M9" s="137" t="s">
        <v>203</v>
      </c>
    </row>
    <row r="10" spans="1:13" ht="12" thickBot="1" x14ac:dyDescent="0.25">
      <c r="A10" s="72" t="s">
        <v>17</v>
      </c>
      <c r="B10" s="171" t="s">
        <v>203</v>
      </c>
      <c r="C10" s="92"/>
      <c r="D10" s="93"/>
      <c r="E10" s="94" t="s">
        <v>286</v>
      </c>
      <c r="F10" s="365">
        <f>IF(VHP!D29&gt;0,VHP!D29,VHP!D29*-1)</f>
        <v>1959801.99</v>
      </c>
      <c r="G10" s="95"/>
      <c r="H10" s="90" t="s">
        <v>282</v>
      </c>
      <c r="I10" s="370">
        <f>IF(ACT!C66&gt;0,ACT!C66,ACT!C66*-1)</f>
        <v>1959801.9900000002</v>
      </c>
      <c r="J10" s="96"/>
      <c r="K10" s="97"/>
      <c r="L10" s="379">
        <f>ROUND(F10-I10,2)</f>
        <v>0</v>
      </c>
      <c r="M10" s="137" t="s">
        <v>203</v>
      </c>
    </row>
    <row r="11" spans="1:13" ht="12" thickBot="1" x14ac:dyDescent="0.25">
      <c r="A11" s="72" t="s">
        <v>19</v>
      </c>
      <c r="B11" s="171" t="s">
        <v>203</v>
      </c>
      <c r="C11" s="90" t="s">
        <v>272</v>
      </c>
      <c r="D11" s="360">
        <f>IF(ESF!E36&gt;0,ESF!E36,ESF!E36*-1)</f>
        <v>382759.1</v>
      </c>
      <c r="E11" s="98" t="s">
        <v>282</v>
      </c>
      <c r="F11" s="366">
        <f>IF(ACT!B66&gt;0,ACT!B66,ACT!B66*-1)</f>
        <v>382759.09999999986</v>
      </c>
      <c r="G11" s="385">
        <f t="shared" ref="G11:G28" si="0">ROUND(D11-F11,2)</f>
        <v>0</v>
      </c>
      <c r="H11" s="90" t="s">
        <v>272</v>
      </c>
      <c r="I11" s="372">
        <f>IF(ESF!F36&gt;0,ESF!F36,ESF!F36*-1)</f>
        <v>1959801.99</v>
      </c>
      <c r="J11" s="91" t="s">
        <v>282</v>
      </c>
      <c r="K11" s="371">
        <f>IF(ACT!C66&gt;0,ACT!C66,ACT!C66*-1)</f>
        <v>1959801.9900000002</v>
      </c>
      <c r="L11" s="379">
        <f>ROUND(I11-K11,2)</f>
        <v>0</v>
      </c>
      <c r="M11" s="137" t="s">
        <v>203</v>
      </c>
    </row>
    <row r="12" spans="1:13" x14ac:dyDescent="0.2">
      <c r="A12" s="73" t="s">
        <v>22</v>
      </c>
      <c r="B12" s="173" t="s">
        <v>160</v>
      </c>
      <c r="C12" s="99" t="s">
        <v>272</v>
      </c>
      <c r="D12" s="361">
        <f>IF(ESF!B5&gt;0,ESF!B5,ESF!B5*-1)</f>
        <v>403214.67</v>
      </c>
      <c r="E12" s="100" t="s">
        <v>273</v>
      </c>
      <c r="F12" s="367">
        <f>IF(EAA!E5&gt;0,EAA!E5,EAA!E5*-1)</f>
        <v>403214.67000000039</v>
      </c>
      <c r="G12" s="386">
        <f t="shared" si="0"/>
        <v>0</v>
      </c>
      <c r="H12" s="101" t="s">
        <v>272</v>
      </c>
      <c r="I12" s="373">
        <f>IF(ESF!C5&gt;0,ESF!C5,ESF!C5*-1)</f>
        <v>2053163.7</v>
      </c>
      <c r="J12" s="102" t="s">
        <v>273</v>
      </c>
      <c r="K12" s="377">
        <f>IF(EAA!B5&gt;0,EAA!B5,EAA!B5*-1)</f>
        <v>2053163.7</v>
      </c>
      <c r="L12" s="380">
        <f t="shared" ref="L12:L43" si="1">ROUND(I12-K12,2)</f>
        <v>0</v>
      </c>
      <c r="M12" s="138" t="s">
        <v>160</v>
      </c>
    </row>
    <row r="13" spans="1:13" x14ac:dyDescent="0.2">
      <c r="A13" s="74"/>
      <c r="B13" s="164" t="s">
        <v>162</v>
      </c>
      <c r="C13" s="103" t="s">
        <v>272</v>
      </c>
      <c r="D13" s="362">
        <f>IF(ESF!B6&gt;0,ESF!B6,ESF!B6*-1)</f>
        <v>740.82</v>
      </c>
      <c r="E13" s="104" t="s">
        <v>273</v>
      </c>
      <c r="F13" s="368">
        <f>IF(EAA!E6&gt;0,EAA!E6,EAA!E6*-1)</f>
        <v>740.82000000006519</v>
      </c>
      <c r="G13" s="387">
        <f t="shared" si="0"/>
        <v>0</v>
      </c>
      <c r="H13" s="105" t="s">
        <v>272</v>
      </c>
      <c r="I13" s="374">
        <f>IF(ESF!C6&gt;0,ESF!C6,ESF!C6*-1)</f>
        <v>0</v>
      </c>
      <c r="J13" s="94" t="s">
        <v>273</v>
      </c>
      <c r="K13" s="374">
        <f>IF(EAA!B6&gt;0,EAA!B6,EAA!B6*-1)</f>
        <v>0</v>
      </c>
      <c r="L13" s="381">
        <f t="shared" si="1"/>
        <v>0</v>
      </c>
      <c r="M13" s="139" t="s">
        <v>162</v>
      </c>
    </row>
    <row r="14" spans="1:13" x14ac:dyDescent="0.2">
      <c r="A14" s="74"/>
      <c r="B14" s="164" t="s">
        <v>164</v>
      </c>
      <c r="C14" s="103" t="s">
        <v>272</v>
      </c>
      <c r="D14" s="362">
        <f>IF(ESF!B7&gt;0,ESF!B7,ESF!B7*-1)</f>
        <v>0</v>
      </c>
      <c r="E14" s="104" t="s">
        <v>273</v>
      </c>
      <c r="F14" s="368">
        <f>IF(EAA!E7&gt;0,EAA!E7,EAA!E7*-1)</f>
        <v>0</v>
      </c>
      <c r="G14" s="387">
        <f t="shared" si="0"/>
        <v>0</v>
      </c>
      <c r="H14" s="105" t="s">
        <v>272</v>
      </c>
      <c r="I14" s="374">
        <f>IF(ESF!C7&gt;0,ESF!C7,ESF!C7*-1)</f>
        <v>0</v>
      </c>
      <c r="J14" s="94" t="s">
        <v>273</v>
      </c>
      <c r="K14" s="374">
        <f>IF(EAA!B7&gt;0,EAA!B7,EAA!B7*-1)</f>
        <v>0</v>
      </c>
      <c r="L14" s="381">
        <f t="shared" si="1"/>
        <v>0</v>
      </c>
      <c r="M14" s="139" t="s">
        <v>164</v>
      </c>
    </row>
    <row r="15" spans="1:13" x14ac:dyDescent="0.2">
      <c r="A15" s="74"/>
      <c r="B15" s="164" t="s">
        <v>166</v>
      </c>
      <c r="C15" s="103" t="s">
        <v>272</v>
      </c>
      <c r="D15" s="362">
        <f>IF(ESF!B8&gt;0,ESF!B8,ESF!B8*-1)</f>
        <v>0</v>
      </c>
      <c r="E15" s="104" t="s">
        <v>273</v>
      </c>
      <c r="F15" s="368">
        <f>IF(EAA!E8&gt;0,EAA!E8,EAA!E8*-1)</f>
        <v>0</v>
      </c>
      <c r="G15" s="387">
        <f t="shared" si="0"/>
        <v>0</v>
      </c>
      <c r="H15" s="105" t="s">
        <v>272</v>
      </c>
      <c r="I15" s="374">
        <f>IF(ESF!C8&gt;0,ESF!C8,ESF!C8*-1)</f>
        <v>0</v>
      </c>
      <c r="J15" s="94" t="s">
        <v>273</v>
      </c>
      <c r="K15" s="374">
        <f>IF(EAA!B8&gt;0,EAA!B8,EAA!B8*-1)</f>
        <v>0</v>
      </c>
      <c r="L15" s="381">
        <f t="shared" si="1"/>
        <v>0</v>
      </c>
      <c r="M15" s="139" t="s">
        <v>166</v>
      </c>
    </row>
    <row r="16" spans="1:13" x14ac:dyDescent="0.2">
      <c r="A16" s="74"/>
      <c r="B16" s="164" t="s">
        <v>168</v>
      </c>
      <c r="C16" s="103" t="s">
        <v>272</v>
      </c>
      <c r="D16" s="362">
        <f>IF(ESF!B9&gt;0,ESF!B9,ESF!B9*-1)</f>
        <v>0</v>
      </c>
      <c r="E16" s="104" t="s">
        <v>273</v>
      </c>
      <c r="F16" s="368">
        <f>IF(EAA!E9&gt;0,EAA!E9,EAA!E9*-1)</f>
        <v>0</v>
      </c>
      <c r="G16" s="387">
        <f t="shared" si="0"/>
        <v>0</v>
      </c>
      <c r="H16" s="105" t="s">
        <v>272</v>
      </c>
      <c r="I16" s="374">
        <f>IF(ESF!C9&gt;0,ESF!C9,ESF!C9*-1)</f>
        <v>0</v>
      </c>
      <c r="J16" s="94" t="s">
        <v>273</v>
      </c>
      <c r="K16" s="374">
        <f>IF(EAA!B9&gt;0,EAA!B9,EAA!B9*-1)</f>
        <v>0</v>
      </c>
      <c r="L16" s="381">
        <f t="shared" si="1"/>
        <v>0</v>
      </c>
      <c r="M16" s="139" t="s">
        <v>168</v>
      </c>
    </row>
    <row r="17" spans="1:13" ht="22.5" x14ac:dyDescent="0.2">
      <c r="A17" s="74"/>
      <c r="B17" s="164" t="s">
        <v>170</v>
      </c>
      <c r="C17" s="103" t="s">
        <v>272</v>
      </c>
      <c r="D17" s="362">
        <f>IF(ESF!B10&gt;0,ESF!B10,ESF!B10*-1)</f>
        <v>0</v>
      </c>
      <c r="E17" s="104" t="s">
        <v>273</v>
      </c>
      <c r="F17" s="368">
        <f>IF(EAA!E10&gt;0,EAA!E10,EAA!E10*-1)</f>
        <v>0</v>
      </c>
      <c r="G17" s="387">
        <f t="shared" si="0"/>
        <v>0</v>
      </c>
      <c r="H17" s="105" t="s">
        <v>272</v>
      </c>
      <c r="I17" s="374">
        <f>IF(ESF!C10&gt;0,ESF!C10,ESF!C10*-1)</f>
        <v>0</v>
      </c>
      <c r="J17" s="94" t="s">
        <v>273</v>
      </c>
      <c r="K17" s="374">
        <f>IF(EAA!B10&gt;0,EAA!B10,EAA!B10*-1)</f>
        <v>0</v>
      </c>
      <c r="L17" s="381">
        <f t="shared" si="1"/>
        <v>0</v>
      </c>
      <c r="M17" s="139" t="s">
        <v>170</v>
      </c>
    </row>
    <row r="18" spans="1:13" x14ac:dyDescent="0.2">
      <c r="A18" s="74"/>
      <c r="B18" s="164" t="s">
        <v>172</v>
      </c>
      <c r="C18" s="103" t="s">
        <v>272</v>
      </c>
      <c r="D18" s="362">
        <f>IF(ESF!B11&gt;0,ESF!B11,ESF!B11*-1)</f>
        <v>0</v>
      </c>
      <c r="E18" s="104" t="s">
        <v>273</v>
      </c>
      <c r="F18" s="368">
        <f>IF(EAA!E11&gt;0,EAA!E11,EAA!E11*-1)</f>
        <v>0</v>
      </c>
      <c r="G18" s="387">
        <f t="shared" si="0"/>
        <v>0</v>
      </c>
      <c r="H18" s="105" t="s">
        <v>272</v>
      </c>
      <c r="I18" s="374">
        <f>IF(ESF!C11&gt;0,ESF!C11,ESF!C11*-1)</f>
        <v>0</v>
      </c>
      <c r="J18" s="94" t="s">
        <v>273</v>
      </c>
      <c r="K18" s="374">
        <f>IF(EAA!B11&gt;0,EAA!B11,EAA!B11*-1)</f>
        <v>0</v>
      </c>
      <c r="L18" s="381">
        <f t="shared" si="1"/>
        <v>0</v>
      </c>
      <c r="M18" s="139" t="s">
        <v>172</v>
      </c>
    </row>
    <row r="19" spans="1:13" x14ac:dyDescent="0.2">
      <c r="A19" s="74"/>
      <c r="B19" s="164" t="s">
        <v>178</v>
      </c>
      <c r="C19" s="103" t="s">
        <v>272</v>
      </c>
      <c r="D19" s="362">
        <f>IF(ESF!B16&gt;0,ESF!B16,ESF!B16*-1)</f>
        <v>0</v>
      </c>
      <c r="E19" s="104" t="s">
        <v>273</v>
      </c>
      <c r="F19" s="368">
        <f>IF(EAA!E13&gt;0,EAA!E13,EAA!E13*-1)</f>
        <v>0</v>
      </c>
      <c r="G19" s="387">
        <f t="shared" si="0"/>
        <v>0</v>
      </c>
      <c r="H19" s="105" t="s">
        <v>272</v>
      </c>
      <c r="I19" s="374">
        <f>IF(ESF!C16&gt;0,ESF!C16,ESF!C16*-1)</f>
        <v>0</v>
      </c>
      <c r="J19" s="94" t="s">
        <v>273</v>
      </c>
      <c r="K19" s="374">
        <f>IF(EAA!B13&gt;0,EAA!B13,EAA!B13*-1)</f>
        <v>0</v>
      </c>
      <c r="L19" s="381">
        <f t="shared" si="1"/>
        <v>0</v>
      </c>
      <c r="M19" s="139" t="s">
        <v>178</v>
      </c>
    </row>
    <row r="20" spans="1:13" ht="22.5" x14ac:dyDescent="0.2">
      <c r="A20" s="74"/>
      <c r="B20" s="164" t="s">
        <v>180</v>
      </c>
      <c r="C20" s="103" t="s">
        <v>272</v>
      </c>
      <c r="D20" s="362">
        <f>IF(ESF!B17&gt;0,ESF!B17,ESF!B17*-1)</f>
        <v>0</v>
      </c>
      <c r="E20" s="104" t="s">
        <v>273</v>
      </c>
      <c r="F20" s="368">
        <f>IF(EAA!E14&gt;0,EAA!E14,EAA!E14*-1)</f>
        <v>0</v>
      </c>
      <c r="G20" s="387">
        <f t="shared" si="0"/>
        <v>0</v>
      </c>
      <c r="H20" s="105" t="s">
        <v>272</v>
      </c>
      <c r="I20" s="374">
        <f>IF(ESF!C17&gt;0,ESF!C17,ESF!C17*-1)</f>
        <v>0</v>
      </c>
      <c r="J20" s="94" t="s">
        <v>273</v>
      </c>
      <c r="K20" s="374">
        <f>IF(EAA!B14&gt;0,EAA!B14,EAA!B14*-1)</f>
        <v>0</v>
      </c>
      <c r="L20" s="381">
        <f t="shared" si="1"/>
        <v>0</v>
      </c>
      <c r="M20" s="139" t="s">
        <v>180</v>
      </c>
    </row>
    <row r="21" spans="1:13" ht="22.5" x14ac:dyDescent="0.2">
      <c r="A21" s="74"/>
      <c r="B21" s="164" t="s">
        <v>182</v>
      </c>
      <c r="C21" s="103" t="s">
        <v>272</v>
      </c>
      <c r="D21" s="362">
        <f>IF(ESF!B18&gt;0,ESF!B18,ESF!B18*-1)</f>
        <v>0</v>
      </c>
      <c r="E21" s="104" t="s">
        <v>273</v>
      </c>
      <c r="F21" s="368">
        <f>IF(EAA!E15&gt;0,EAA!E15,EAA!E15*-1)</f>
        <v>0</v>
      </c>
      <c r="G21" s="387">
        <f t="shared" si="0"/>
        <v>0</v>
      </c>
      <c r="H21" s="105" t="s">
        <v>272</v>
      </c>
      <c r="I21" s="374">
        <f>IF(ESF!C18&gt;0,ESF!C18,ESF!C18*-1)</f>
        <v>0</v>
      </c>
      <c r="J21" s="94" t="s">
        <v>273</v>
      </c>
      <c r="K21" s="374">
        <f>IF(EAA!B15&gt;0,EAA!B15,EAA!B15*-1)</f>
        <v>0</v>
      </c>
      <c r="L21" s="381">
        <f t="shared" si="1"/>
        <v>0</v>
      </c>
      <c r="M21" s="139" t="s">
        <v>182</v>
      </c>
    </row>
    <row r="22" spans="1:13" x14ac:dyDescent="0.2">
      <c r="A22" s="74"/>
      <c r="B22" s="164" t="s">
        <v>184</v>
      </c>
      <c r="C22" s="103" t="s">
        <v>272</v>
      </c>
      <c r="D22" s="362">
        <f>IF(ESF!B19&gt;0,ESF!B19,ESF!B19*-1)</f>
        <v>749959.91</v>
      </c>
      <c r="E22" s="104" t="s">
        <v>273</v>
      </c>
      <c r="F22" s="368">
        <f>IF(EAA!E16&gt;0,EAA!E16,EAA!E16*-1)</f>
        <v>749959.91</v>
      </c>
      <c r="G22" s="387">
        <f t="shared" si="0"/>
        <v>0</v>
      </c>
      <c r="H22" s="105" t="s">
        <v>272</v>
      </c>
      <c r="I22" s="374">
        <f>IF(ESF!C19&gt;0,ESF!C19,ESF!C19*-1)</f>
        <v>749959.91</v>
      </c>
      <c r="J22" s="94" t="s">
        <v>273</v>
      </c>
      <c r="K22" s="374">
        <f>IF(EAA!B16&gt;0,EAA!B16,EAA!B16*-1)</f>
        <v>749959.91</v>
      </c>
      <c r="L22" s="381">
        <f t="shared" si="1"/>
        <v>0</v>
      </c>
      <c r="M22" s="139" t="s">
        <v>184</v>
      </c>
    </row>
    <row r="23" spans="1:13" x14ac:dyDescent="0.2">
      <c r="A23" s="74"/>
      <c r="B23" s="164" t="s">
        <v>186</v>
      </c>
      <c r="C23" s="103" t="s">
        <v>272</v>
      </c>
      <c r="D23" s="362">
        <f>IF(ESF!B20&gt;0,ESF!B20,ESF!B20*-1)</f>
        <v>25212</v>
      </c>
      <c r="E23" s="104" t="s">
        <v>273</v>
      </c>
      <c r="F23" s="368">
        <f>IF(EAA!E17&gt;0,EAA!E17,EAA!E17*-1)</f>
        <v>25212</v>
      </c>
      <c r="G23" s="387">
        <f t="shared" si="0"/>
        <v>0</v>
      </c>
      <c r="H23" s="105" t="s">
        <v>272</v>
      </c>
      <c r="I23" s="374">
        <f>IF(ESF!C20&gt;0,ESF!C20,ESF!C20*-1)</f>
        <v>25212</v>
      </c>
      <c r="J23" s="94" t="s">
        <v>273</v>
      </c>
      <c r="K23" s="374">
        <f>IF(EAA!B17&gt;0,EAA!B17,EAA!B17*-1)</f>
        <v>25212</v>
      </c>
      <c r="L23" s="381">
        <f t="shared" si="1"/>
        <v>0</v>
      </c>
      <c r="M23" s="139" t="s">
        <v>186</v>
      </c>
    </row>
    <row r="24" spans="1:13" ht="22.5" x14ac:dyDescent="0.2">
      <c r="A24" s="74"/>
      <c r="B24" s="164" t="s">
        <v>188</v>
      </c>
      <c r="C24" s="103" t="s">
        <v>272</v>
      </c>
      <c r="D24" s="362">
        <f>IF(ESF!B21&gt;0,ESF!B21,ESF!B21*-1)</f>
        <v>595138.42000000004</v>
      </c>
      <c r="E24" s="104" t="s">
        <v>273</v>
      </c>
      <c r="F24" s="368">
        <f>IF(EAA!E18&gt;0,EAA!E18,EAA!E18*-1)</f>
        <v>595138.42000000004</v>
      </c>
      <c r="G24" s="387">
        <f t="shared" si="0"/>
        <v>0</v>
      </c>
      <c r="H24" s="105" t="s">
        <v>272</v>
      </c>
      <c r="I24" s="374">
        <f>IF(ESF!C21&gt;0,ESF!C21,ESF!C21*-1)</f>
        <v>586508.64</v>
      </c>
      <c r="J24" s="94" t="s">
        <v>273</v>
      </c>
      <c r="K24" s="374">
        <f>IF(EAA!B18&gt;0,EAA!B18,EAA!B18*-1)</f>
        <v>586508.64</v>
      </c>
      <c r="L24" s="381">
        <f t="shared" si="1"/>
        <v>0</v>
      </c>
      <c r="M24" s="139" t="s">
        <v>188</v>
      </c>
    </row>
    <row r="25" spans="1:13" x14ac:dyDescent="0.2">
      <c r="A25" s="74"/>
      <c r="B25" s="164" t="s">
        <v>190</v>
      </c>
      <c r="C25" s="103" t="s">
        <v>272</v>
      </c>
      <c r="D25" s="362">
        <f>IF(ESF!B22&gt;0,ESF!B22,ESF!B22*-1)</f>
        <v>0</v>
      </c>
      <c r="E25" s="104" t="s">
        <v>273</v>
      </c>
      <c r="F25" s="368">
        <f>IF(EAA!E19&gt;0,EAA!E19,EAA!E19*-1)</f>
        <v>0</v>
      </c>
      <c r="G25" s="387">
        <f t="shared" si="0"/>
        <v>0</v>
      </c>
      <c r="H25" s="105" t="s">
        <v>272</v>
      </c>
      <c r="I25" s="374">
        <f>IF(ESF!C22&gt;0,ESF!C22,ESF!C22*-1)</f>
        <v>0</v>
      </c>
      <c r="J25" s="94" t="s">
        <v>273</v>
      </c>
      <c r="K25" s="374">
        <f>IF(EAA!B19&gt;0,EAA!B19,EAA!B19*-1)</f>
        <v>0</v>
      </c>
      <c r="L25" s="381">
        <f t="shared" si="1"/>
        <v>0</v>
      </c>
      <c r="M25" s="139" t="s">
        <v>190</v>
      </c>
    </row>
    <row r="26" spans="1:13" ht="22.5" x14ac:dyDescent="0.2">
      <c r="A26" s="74"/>
      <c r="B26" s="164" t="s">
        <v>192</v>
      </c>
      <c r="C26" s="103" t="s">
        <v>272</v>
      </c>
      <c r="D26" s="362">
        <f>IF(ESF!B23&gt;0,ESF!B23,ESF!B23*-1)</f>
        <v>0</v>
      </c>
      <c r="E26" s="104" t="s">
        <v>273</v>
      </c>
      <c r="F26" s="368">
        <f>IF(EAA!E20&gt;0,EAA!E20,EAA!E20*-1)</f>
        <v>0</v>
      </c>
      <c r="G26" s="387">
        <f t="shared" si="0"/>
        <v>0</v>
      </c>
      <c r="H26" s="105" t="s">
        <v>272</v>
      </c>
      <c r="I26" s="374">
        <f>IF(ESF!C23&gt;0,ESF!C23,ESF!C23*-1)</f>
        <v>0</v>
      </c>
      <c r="J26" s="94" t="s">
        <v>273</v>
      </c>
      <c r="K26" s="374">
        <f>IF(EAA!B20&gt;0,EAA!B20,EAA!B20*-1)</f>
        <v>0</v>
      </c>
      <c r="L26" s="381">
        <f t="shared" si="1"/>
        <v>0</v>
      </c>
      <c r="M26" s="139" t="s">
        <v>192</v>
      </c>
    </row>
    <row r="27" spans="1:13" ht="12" thickBot="1" x14ac:dyDescent="0.25">
      <c r="A27" s="75"/>
      <c r="B27" s="174" t="s">
        <v>193</v>
      </c>
      <c r="C27" s="106" t="s">
        <v>272</v>
      </c>
      <c r="D27" s="363">
        <f>IF(ESF!B24&gt;0,ESF!B24,ESF!B24*-1)</f>
        <v>0</v>
      </c>
      <c r="E27" s="107" t="s">
        <v>273</v>
      </c>
      <c r="F27" s="369">
        <f>IF(EAA!E21&gt;0,EAA!E21,EAA!E21*-1)</f>
        <v>0</v>
      </c>
      <c r="G27" s="388">
        <f t="shared" si="0"/>
        <v>0</v>
      </c>
      <c r="H27" s="108" t="s">
        <v>272</v>
      </c>
      <c r="I27" s="375">
        <f>IF(ESF!C24&gt;0,ESF!C24,ESF!C24*-1)</f>
        <v>0</v>
      </c>
      <c r="J27" s="109" t="s">
        <v>273</v>
      </c>
      <c r="K27" s="375">
        <f>IF(EAA!B21&gt;0,EAA!B21,EAA!B21*-1)</f>
        <v>0</v>
      </c>
      <c r="L27" s="382">
        <f t="shared" si="1"/>
        <v>0</v>
      </c>
      <c r="M27" s="140" t="s">
        <v>193</v>
      </c>
    </row>
    <row r="28" spans="1:13" ht="12" thickBot="1" x14ac:dyDescent="0.25">
      <c r="A28" s="72" t="s">
        <v>25</v>
      </c>
      <c r="B28" s="171" t="s">
        <v>160</v>
      </c>
      <c r="C28" s="110" t="s">
        <v>272</v>
      </c>
      <c r="D28" s="364">
        <f>IF(ESF!B5&gt;0,ESF!B5,ESF!B5*-1)</f>
        <v>403214.67</v>
      </c>
      <c r="E28" s="111" t="s">
        <v>274</v>
      </c>
      <c r="F28" s="360">
        <f>IF(EFE!B65&gt;0,EFE!B65,EFE!B65*-1)</f>
        <v>403214.67</v>
      </c>
      <c r="G28" s="385">
        <f t="shared" si="0"/>
        <v>0</v>
      </c>
      <c r="H28" s="112"/>
      <c r="I28" s="113"/>
      <c r="J28" s="113"/>
      <c r="K28" s="113"/>
      <c r="L28" s="114"/>
      <c r="M28" s="137" t="s">
        <v>160</v>
      </c>
    </row>
    <row r="29" spans="1:13" ht="12" thickBot="1" x14ac:dyDescent="0.25">
      <c r="A29" s="72" t="s">
        <v>28</v>
      </c>
      <c r="B29" s="171" t="s">
        <v>160</v>
      </c>
      <c r="C29" s="454"/>
      <c r="D29" s="449"/>
      <c r="E29" s="449"/>
      <c r="F29" s="115"/>
      <c r="G29" s="116"/>
      <c r="H29" s="90" t="s">
        <v>272</v>
      </c>
      <c r="I29" s="371">
        <f>IF(ESF!C5&gt;0,ESF!C5,ESF!C5*-1)</f>
        <v>2053163.7</v>
      </c>
      <c r="J29" s="91" t="s">
        <v>274</v>
      </c>
      <c r="K29" s="371">
        <f>IF(EFE!B63&gt;0,EFE!B63,EFE!B63*-1)</f>
        <v>2053163.7</v>
      </c>
      <c r="L29" s="379">
        <f t="shared" si="1"/>
        <v>0</v>
      </c>
      <c r="M29" s="137" t="s">
        <v>160</v>
      </c>
    </row>
    <row r="30" spans="1:13" ht="12" thickBot="1" x14ac:dyDescent="0.25">
      <c r="A30" s="72" t="s">
        <v>30</v>
      </c>
      <c r="B30" s="171" t="s">
        <v>275</v>
      </c>
      <c r="C30" s="110" t="s">
        <v>272</v>
      </c>
      <c r="D30" s="360">
        <f>IF(ESF!B28&gt;0,ESF!B28,ESF!B28*-1)</f>
        <v>583988.98</v>
      </c>
      <c r="E30" s="91" t="s">
        <v>272</v>
      </c>
      <c r="F30" s="360">
        <f>IF(ESF!E48&gt;0,ESF!E48,ESF!E48*-1)</f>
        <v>583988.98</v>
      </c>
      <c r="G30" s="385">
        <f>ROUND(D30-F30,2)</f>
        <v>0</v>
      </c>
      <c r="H30" s="90" t="s">
        <v>272</v>
      </c>
      <c r="I30" s="371">
        <f>IF(ESF!C28&gt;0,ESF!C28,ESF!C28*-1)</f>
        <v>2241826.9699999997</v>
      </c>
      <c r="J30" s="91" t="s">
        <v>272</v>
      </c>
      <c r="K30" s="371">
        <f>IF(ESF!F48&gt;0,ESF!F48,ESF!F48*-1)</f>
        <v>2241826.9700000002</v>
      </c>
      <c r="L30" s="379">
        <f t="shared" si="1"/>
        <v>0</v>
      </c>
      <c r="M30" s="137" t="s">
        <v>275</v>
      </c>
    </row>
    <row r="31" spans="1:13" ht="12" thickBot="1" x14ac:dyDescent="0.25">
      <c r="A31" s="72" t="s">
        <v>33</v>
      </c>
      <c r="B31" s="171" t="s">
        <v>276</v>
      </c>
      <c r="C31" s="110" t="s">
        <v>272</v>
      </c>
      <c r="D31" s="360">
        <f>IF(ESF!E26&gt;0,ESF!E26,ESF!E26*-1)</f>
        <v>23432.99</v>
      </c>
      <c r="E31" s="91" t="s">
        <v>287</v>
      </c>
      <c r="F31" s="360">
        <f>IF(ADP!E34&gt;0,ADP!E34,ADP!E34*-1)</f>
        <v>23432.99</v>
      </c>
      <c r="G31" s="385">
        <f>ROUND(D31-F31,2)</f>
        <v>0</v>
      </c>
      <c r="H31" s="90" t="s">
        <v>272</v>
      </c>
      <c r="I31" s="371">
        <f>IF(ESF!F26&gt;0,ESF!F26,ESF!F26*-1)</f>
        <v>61909.85</v>
      </c>
      <c r="J31" s="91" t="s">
        <v>287</v>
      </c>
      <c r="K31" s="371">
        <f>IF(ADP!D34&gt;0,ADP!D34,ADP!D34*-1)</f>
        <v>61909.85</v>
      </c>
      <c r="L31" s="379">
        <f t="shared" si="1"/>
        <v>0</v>
      </c>
      <c r="M31" s="137" t="s">
        <v>276</v>
      </c>
    </row>
    <row r="32" spans="1:13" x14ac:dyDescent="0.2">
      <c r="A32" s="73" t="s">
        <v>36</v>
      </c>
      <c r="B32" s="175" t="s">
        <v>199</v>
      </c>
      <c r="C32" s="441"/>
      <c r="D32" s="442"/>
      <c r="E32" s="442"/>
      <c r="F32" s="442"/>
      <c r="G32" s="443"/>
      <c r="H32" s="101" t="s">
        <v>272</v>
      </c>
      <c r="I32" s="389">
        <f>IF(ESF!F30&gt;0,ESF!F30,ESF!F30*-1)</f>
        <v>4296</v>
      </c>
      <c r="J32" s="102" t="s">
        <v>286</v>
      </c>
      <c r="K32" s="389">
        <f>IF(VHP!B4&gt;0,VHP!B4,VHP!B4*-1)</f>
        <v>4296</v>
      </c>
      <c r="L32" s="380">
        <f t="shared" si="1"/>
        <v>0</v>
      </c>
      <c r="M32" s="141" t="s">
        <v>199</v>
      </c>
    </row>
    <row r="33" spans="1:15" ht="12" thickBot="1" x14ac:dyDescent="0.25">
      <c r="A33" s="75"/>
      <c r="B33" s="176" t="s">
        <v>199</v>
      </c>
      <c r="C33" s="439"/>
      <c r="D33" s="440"/>
      <c r="E33" s="440"/>
      <c r="F33" s="440"/>
      <c r="G33" s="444"/>
      <c r="H33" s="117" t="s">
        <v>272</v>
      </c>
      <c r="I33" s="375">
        <f>IF(ESF!F30&gt;0,ESF!F30,ESF!F30*-1)</f>
        <v>4296</v>
      </c>
      <c r="J33" s="109" t="s">
        <v>286</v>
      </c>
      <c r="K33" s="375">
        <f>IF(VHP!F4&gt;0,VHP!F4,VHP!F4*-1)</f>
        <v>4296</v>
      </c>
      <c r="L33" s="382">
        <f t="shared" si="1"/>
        <v>0</v>
      </c>
      <c r="M33" s="142" t="s">
        <v>199</v>
      </c>
    </row>
    <row r="34" spans="1:15" ht="12" thickBot="1" x14ac:dyDescent="0.25">
      <c r="A34" s="72" t="s">
        <v>39</v>
      </c>
      <c r="B34" s="177" t="s">
        <v>202</v>
      </c>
      <c r="C34" s="439"/>
      <c r="D34" s="440"/>
      <c r="E34" s="440"/>
      <c r="F34" s="440"/>
      <c r="G34" s="444"/>
      <c r="H34" s="90" t="s">
        <v>272</v>
      </c>
      <c r="I34" s="371">
        <f>IF(ESF!F35&gt;0,ESF!F35,ESF!F35*-1)</f>
        <v>2175621.1200000001</v>
      </c>
      <c r="J34" s="91" t="s">
        <v>286</v>
      </c>
      <c r="K34" s="371">
        <f>IF(VHP!F9&gt;0,VHP!F9,VHP!F9*-1)</f>
        <v>2175621.1200000001</v>
      </c>
      <c r="L34" s="379">
        <f t="shared" si="1"/>
        <v>0</v>
      </c>
      <c r="M34" s="143" t="s">
        <v>202</v>
      </c>
    </row>
    <row r="35" spans="1:15" ht="22.5" x14ac:dyDescent="0.2">
      <c r="A35" s="73" t="s">
        <v>41</v>
      </c>
      <c r="B35" s="178" t="s">
        <v>208</v>
      </c>
      <c r="C35" s="439"/>
      <c r="D35" s="440"/>
      <c r="E35" s="440"/>
      <c r="F35" s="440"/>
      <c r="G35" s="444"/>
      <c r="H35" s="101" t="s">
        <v>272</v>
      </c>
      <c r="I35" s="389">
        <f>IF(ESF!F42&gt;0,ESF!F42,ESF!F42*-1)</f>
        <v>0</v>
      </c>
      <c r="J35" s="102" t="s">
        <v>286</v>
      </c>
      <c r="K35" s="389">
        <f>IF(VHP!E16&gt;0,VHP!E16,VHP!E16*-1)</f>
        <v>0</v>
      </c>
      <c r="L35" s="380">
        <f t="shared" si="1"/>
        <v>0</v>
      </c>
      <c r="M35" s="144" t="s">
        <v>208</v>
      </c>
    </row>
    <row r="36" spans="1:15" ht="23.25" thickBot="1" x14ac:dyDescent="0.25">
      <c r="A36" s="75"/>
      <c r="B36" s="179" t="s">
        <v>208</v>
      </c>
      <c r="C36" s="445"/>
      <c r="D36" s="446"/>
      <c r="E36" s="446"/>
      <c r="F36" s="446"/>
      <c r="G36" s="447"/>
      <c r="H36" s="117" t="s">
        <v>272</v>
      </c>
      <c r="I36" s="375">
        <f>IF(ESF!F42&gt;0,ESF!F42,ESF!F42*-1)</f>
        <v>0</v>
      </c>
      <c r="J36" s="109" t="s">
        <v>286</v>
      </c>
      <c r="K36" s="375">
        <f>IF(VHP!F16&gt;0,VHP!F16,VHP!F16*-1)</f>
        <v>0</v>
      </c>
      <c r="L36" s="382">
        <f t="shared" si="1"/>
        <v>0</v>
      </c>
      <c r="M36" s="145" t="s">
        <v>208</v>
      </c>
    </row>
    <row r="37" spans="1:15" ht="12" thickBot="1" x14ac:dyDescent="0.25">
      <c r="A37" s="72" t="s">
        <v>43</v>
      </c>
      <c r="B37" s="180" t="s">
        <v>277</v>
      </c>
      <c r="C37" s="90" t="s">
        <v>272</v>
      </c>
      <c r="D37" s="360">
        <f>IF(ESF!E46&gt;0,ESF!E46,ESF!E46*-1)</f>
        <v>560555.99</v>
      </c>
      <c r="E37" s="91" t="s">
        <v>286</v>
      </c>
      <c r="F37" s="360">
        <f>IF(VHP!F38&gt;0,VHP!F38,VHP!F38*-1)</f>
        <v>560555.98999999987</v>
      </c>
      <c r="G37" s="390">
        <f>ROUND(D37-F37,2)</f>
        <v>0</v>
      </c>
      <c r="H37" s="90" t="s">
        <v>272</v>
      </c>
      <c r="I37" s="371">
        <f>IF(ESF!F46&gt;0,ESF!F46,ESF!F46*-1)</f>
        <v>2179917.12</v>
      </c>
      <c r="J37" s="91" t="s">
        <v>286</v>
      </c>
      <c r="K37" s="371">
        <f>IF(VHP!F20&gt;0,VHP!F20,VHP!F20*-1)</f>
        <v>2179917.12</v>
      </c>
      <c r="L37" s="379">
        <f t="shared" si="1"/>
        <v>0</v>
      </c>
      <c r="M37" s="146" t="s">
        <v>277</v>
      </c>
    </row>
    <row r="38" spans="1:15" ht="22.5" x14ac:dyDescent="0.2">
      <c r="A38" s="73" t="s">
        <v>45</v>
      </c>
      <c r="B38" s="175" t="s">
        <v>278</v>
      </c>
      <c r="C38" s="441"/>
      <c r="D38" s="442"/>
      <c r="E38" s="442"/>
      <c r="F38" s="442"/>
      <c r="G38" s="443"/>
      <c r="H38" s="101" t="s">
        <v>286</v>
      </c>
      <c r="I38" s="389">
        <f>IF(VHP!B4&gt;0,VHP!B4,VHP!B4*-1)</f>
        <v>4296</v>
      </c>
      <c r="J38" s="102" t="s">
        <v>272</v>
      </c>
      <c r="K38" s="389">
        <f>IF(ESF!F30&gt;0,ESF!F30,ESF!F30*-1)</f>
        <v>4296</v>
      </c>
      <c r="L38" s="380">
        <f t="shared" si="1"/>
        <v>0</v>
      </c>
      <c r="M38" s="141" t="s">
        <v>278</v>
      </c>
    </row>
    <row r="39" spans="1:15" ht="23.25" thickBot="1" x14ac:dyDescent="0.25">
      <c r="A39" s="75"/>
      <c r="B39" s="176" t="s">
        <v>278</v>
      </c>
      <c r="C39" s="439"/>
      <c r="D39" s="440"/>
      <c r="E39" s="440"/>
      <c r="F39" s="440"/>
      <c r="G39" s="444"/>
      <c r="H39" s="117" t="s">
        <v>286</v>
      </c>
      <c r="I39" s="375">
        <f>IF(VHP!F4&gt;0,VHP!F4,VHP!F4*-1)</f>
        <v>4296</v>
      </c>
      <c r="J39" s="109" t="s">
        <v>272</v>
      </c>
      <c r="K39" s="375">
        <f>IF(ESF!F30&gt;0,ESF!F30,ESF!F30*-1)</f>
        <v>4296</v>
      </c>
      <c r="L39" s="382">
        <f t="shared" si="1"/>
        <v>0</v>
      </c>
      <c r="M39" s="142" t="s">
        <v>278</v>
      </c>
    </row>
    <row r="40" spans="1:15" ht="23.25" thickBot="1" x14ac:dyDescent="0.25">
      <c r="A40" s="72" t="s">
        <v>48</v>
      </c>
      <c r="B40" s="177" t="s">
        <v>279</v>
      </c>
      <c r="C40" s="439"/>
      <c r="D40" s="440"/>
      <c r="E40" s="440"/>
      <c r="F40" s="440"/>
      <c r="G40" s="444"/>
      <c r="H40" s="90" t="s">
        <v>286</v>
      </c>
      <c r="I40" s="371">
        <f>IF(VHP!F9&gt;0,VHP!F9,VHP!F9*-1)</f>
        <v>2175621.1200000001</v>
      </c>
      <c r="J40" s="91" t="s">
        <v>272</v>
      </c>
      <c r="K40" s="371">
        <f>IF(ESF!F35&gt;0,ESF!F35,ESF!F35*-1)</f>
        <v>2175621.1200000001</v>
      </c>
      <c r="L40" s="379">
        <f t="shared" si="1"/>
        <v>0</v>
      </c>
      <c r="M40" s="143" t="s">
        <v>279</v>
      </c>
    </row>
    <row r="41" spans="1:15" ht="22.5" x14ac:dyDescent="0.2">
      <c r="A41" s="73" t="s">
        <v>50</v>
      </c>
      <c r="B41" s="178" t="s">
        <v>280</v>
      </c>
      <c r="C41" s="439"/>
      <c r="D41" s="440"/>
      <c r="E41" s="440"/>
      <c r="F41" s="440"/>
      <c r="G41" s="444"/>
      <c r="H41" s="101" t="s">
        <v>286</v>
      </c>
      <c r="I41" s="389">
        <f>IF(VHP!E16&gt;0,VHP!E16,VHP!E16*-1)</f>
        <v>0</v>
      </c>
      <c r="J41" s="102" t="s">
        <v>272</v>
      </c>
      <c r="K41" s="389">
        <f>IF(ESF!F42&gt;0,ESF!F42,ESF!F42*-1)</f>
        <v>0</v>
      </c>
      <c r="L41" s="380">
        <f t="shared" si="1"/>
        <v>0</v>
      </c>
      <c r="M41" s="144" t="s">
        <v>280</v>
      </c>
    </row>
    <row r="42" spans="1:15" ht="23.25" thickBot="1" x14ac:dyDescent="0.25">
      <c r="A42" s="75"/>
      <c r="B42" s="179" t="s">
        <v>280</v>
      </c>
      <c r="C42" s="445"/>
      <c r="D42" s="446"/>
      <c r="E42" s="446"/>
      <c r="F42" s="446"/>
      <c r="G42" s="447"/>
      <c r="H42" s="117" t="s">
        <v>286</v>
      </c>
      <c r="I42" s="375">
        <f>IF(VHP!F16&gt;0,VHP!F16,VHP!F16*-1)</f>
        <v>0</v>
      </c>
      <c r="J42" s="109" t="s">
        <v>272</v>
      </c>
      <c r="K42" s="375">
        <f>IF(ESF!F42&gt;0,ESF!F42,ESF!F42*-1)</f>
        <v>0</v>
      </c>
      <c r="L42" s="382">
        <f t="shared" si="1"/>
        <v>0</v>
      </c>
      <c r="M42" s="145" t="s">
        <v>280</v>
      </c>
      <c r="O42" s="3" t="s">
        <v>289</v>
      </c>
    </row>
    <row r="43" spans="1:15" ht="12" thickBot="1" x14ac:dyDescent="0.25">
      <c r="A43" s="72" t="s">
        <v>52</v>
      </c>
      <c r="B43" s="181" t="s">
        <v>281</v>
      </c>
      <c r="C43" s="90" t="s">
        <v>286</v>
      </c>
      <c r="D43" s="360">
        <f>IF(VHP!F38&gt;0,VHP!F38,VHP!F38*-1)</f>
        <v>560555.98999999987</v>
      </c>
      <c r="E43" s="91" t="s">
        <v>272</v>
      </c>
      <c r="F43" s="118">
        <f>IF(ESF!E46&gt;0,ESF!E46,ESF!E46*-1)</f>
        <v>560555.99</v>
      </c>
      <c r="G43" s="385">
        <f t="shared" ref="G43:G49" si="2">ROUND(D43-F43,2)</f>
        <v>0</v>
      </c>
      <c r="H43" s="90" t="s">
        <v>286</v>
      </c>
      <c r="I43" s="371">
        <f>IF(VHP!F20&gt;0,VHP!F20,VHP!F20*-1)</f>
        <v>2179917.12</v>
      </c>
      <c r="J43" s="91" t="s">
        <v>272</v>
      </c>
      <c r="K43" s="371">
        <f>IF(ESF!F46&gt;0,ESF!F46,ESF!F46*-1)</f>
        <v>2179917.12</v>
      </c>
      <c r="L43" s="379">
        <f t="shared" si="1"/>
        <v>0</v>
      </c>
      <c r="M43" s="147" t="s">
        <v>281</v>
      </c>
    </row>
    <row r="44" spans="1:15" ht="12" thickBot="1" x14ac:dyDescent="0.25">
      <c r="A44" s="73" t="s">
        <v>54</v>
      </c>
      <c r="B44" s="172" t="s">
        <v>138</v>
      </c>
      <c r="C44" s="101" t="s">
        <v>286</v>
      </c>
      <c r="D44" s="367">
        <f>IF(VHP!B23&gt;0,VHP!B23,VHP!B23*-1)</f>
        <v>0</v>
      </c>
      <c r="E44" s="102" t="s">
        <v>288</v>
      </c>
      <c r="F44" s="119">
        <f>IF(CSF!$B46&gt;0,CSF!$B46,CSF!$C46)</f>
        <v>0</v>
      </c>
      <c r="G44" s="386">
        <f t="shared" si="2"/>
        <v>0</v>
      </c>
      <c r="H44" s="441"/>
      <c r="I44" s="442"/>
      <c r="J44" s="442"/>
      <c r="K44" s="120"/>
      <c r="L44" s="121"/>
      <c r="M44" s="148" t="s">
        <v>138</v>
      </c>
    </row>
    <row r="45" spans="1:15" x14ac:dyDescent="0.2">
      <c r="A45" s="74"/>
      <c r="B45" s="165" t="s">
        <v>200</v>
      </c>
      <c r="C45" s="122" t="s">
        <v>286</v>
      </c>
      <c r="D45" s="368">
        <f>IF(VHP!B24&gt;0,VHP!B24,VHP!B24*-1)</f>
        <v>0</v>
      </c>
      <c r="E45" s="94" t="s">
        <v>288</v>
      </c>
      <c r="F45" s="123">
        <f>IF(CSF!$B47&gt;0,CSF!$B47,CSF!$C47)</f>
        <v>0</v>
      </c>
      <c r="G45" s="387">
        <f t="shared" si="2"/>
        <v>0</v>
      </c>
      <c r="H45" s="441"/>
      <c r="I45" s="442"/>
      <c r="J45" s="442"/>
      <c r="K45" s="442"/>
      <c r="L45" s="443"/>
      <c r="M45" s="136" t="s">
        <v>200</v>
      </c>
    </row>
    <row r="46" spans="1:15" ht="12" thickBot="1" x14ac:dyDescent="0.25">
      <c r="A46" s="75"/>
      <c r="B46" s="182" t="s">
        <v>201</v>
      </c>
      <c r="C46" s="117" t="s">
        <v>286</v>
      </c>
      <c r="D46" s="391">
        <f>IF(VHP!B25&gt;0,VHP!B25,VHP!B25*-1)</f>
        <v>0</v>
      </c>
      <c r="E46" s="109" t="s">
        <v>288</v>
      </c>
      <c r="F46" s="124">
        <f>IF(CSF!$B48&gt;0,CSF!$B48,CSF!$C48)</f>
        <v>0</v>
      </c>
      <c r="G46" s="388">
        <f t="shared" si="2"/>
        <v>0</v>
      </c>
      <c r="H46" s="439"/>
      <c r="I46" s="440"/>
      <c r="J46" s="440"/>
      <c r="K46" s="440"/>
      <c r="L46" s="444"/>
      <c r="M46" s="149" t="s">
        <v>201</v>
      </c>
    </row>
    <row r="47" spans="1:15" x14ac:dyDescent="0.2">
      <c r="A47" s="73" t="s">
        <v>57</v>
      </c>
      <c r="B47" s="172" t="s">
        <v>205</v>
      </c>
      <c r="C47" s="101" t="s">
        <v>286</v>
      </c>
      <c r="D47" s="367">
        <f>IF(VHP!D30&gt;0,VHP!D30,VHP!D30*-1)</f>
        <v>0</v>
      </c>
      <c r="E47" s="102" t="s">
        <v>288</v>
      </c>
      <c r="F47" s="119">
        <f>IF(CSF!$B53&gt;0,CSF!$B53,CSF!$C53)</f>
        <v>0</v>
      </c>
      <c r="G47" s="386">
        <f t="shared" si="2"/>
        <v>0</v>
      </c>
      <c r="H47" s="439"/>
      <c r="I47" s="440"/>
      <c r="J47" s="440"/>
      <c r="K47" s="440"/>
      <c r="L47" s="444"/>
      <c r="M47" s="148" t="s">
        <v>205</v>
      </c>
    </row>
    <row r="48" spans="1:15" x14ac:dyDescent="0.2">
      <c r="A48" s="74"/>
      <c r="B48" s="165" t="s">
        <v>206</v>
      </c>
      <c r="C48" s="122" t="s">
        <v>286</v>
      </c>
      <c r="D48" s="368">
        <f>IF(VHP!D31&gt;0,VHP!D31,VHP!D31*-1)</f>
        <v>0</v>
      </c>
      <c r="E48" s="94" t="s">
        <v>288</v>
      </c>
      <c r="F48" s="123">
        <f>IF(CSF!$B54&gt;0,CSF!$B54,CSF!$C54)</f>
        <v>0</v>
      </c>
      <c r="G48" s="387">
        <f t="shared" si="2"/>
        <v>0</v>
      </c>
      <c r="H48" s="439"/>
      <c r="I48" s="440"/>
      <c r="J48" s="440"/>
      <c r="K48" s="440"/>
      <c r="L48" s="444"/>
      <c r="M48" s="136" t="s">
        <v>206</v>
      </c>
    </row>
    <row r="49" spans="1:13" ht="23.25" thickBot="1" x14ac:dyDescent="0.25">
      <c r="A49" s="75"/>
      <c r="B49" s="183" t="s">
        <v>207</v>
      </c>
      <c r="C49" s="117" t="s">
        <v>286</v>
      </c>
      <c r="D49" s="391">
        <f>IF(VHP!D32&gt;0,VHP!D32,VHP!D32*-1)</f>
        <v>0</v>
      </c>
      <c r="E49" s="109" t="s">
        <v>288</v>
      </c>
      <c r="F49" s="124">
        <f>IF(CSF!$B55&gt;0,CSF!$B55,CSF!$C55)</f>
        <v>0</v>
      </c>
      <c r="G49" s="388">
        <f t="shared" si="2"/>
        <v>0</v>
      </c>
      <c r="H49" s="439"/>
      <c r="I49" s="440"/>
      <c r="J49" s="440"/>
      <c r="K49" s="440"/>
      <c r="L49" s="444"/>
      <c r="M49" s="150" t="s">
        <v>207</v>
      </c>
    </row>
    <row r="50" spans="1:13" ht="12" thickBot="1" x14ac:dyDescent="0.25">
      <c r="A50" s="72" t="s">
        <v>59</v>
      </c>
      <c r="B50" s="184" t="s">
        <v>204</v>
      </c>
      <c r="C50" s="90" t="s">
        <v>286</v>
      </c>
      <c r="D50" s="360">
        <f>IF(VHP!C29&gt;0,VHP!C29,VHP!C29*-1)</f>
        <v>42318.239999999998</v>
      </c>
      <c r="E50" s="91" t="s">
        <v>288</v>
      </c>
      <c r="F50" s="118">
        <f>IF(CSF!$B52&gt;0,CSF!$B52,CSF!$C52)</f>
        <v>42318.239999999998</v>
      </c>
      <c r="G50" s="385">
        <f t="shared" ref="G50:G55" si="3">ROUND(D50-F50,2)</f>
        <v>0</v>
      </c>
      <c r="H50" s="439"/>
      <c r="I50" s="440"/>
      <c r="J50" s="440"/>
      <c r="K50" s="440"/>
      <c r="L50" s="444"/>
      <c r="M50" s="151" t="s">
        <v>204</v>
      </c>
    </row>
    <row r="51" spans="1:13" x14ac:dyDescent="0.2">
      <c r="A51" s="76" t="s">
        <v>61</v>
      </c>
      <c r="B51" s="185" t="s">
        <v>209</v>
      </c>
      <c r="C51" s="101" t="s">
        <v>286</v>
      </c>
      <c r="D51" s="392">
        <f>IF(VHP!E35&gt;0,VHP!E35,VHP!E35*-1)</f>
        <v>0</v>
      </c>
      <c r="E51" s="102" t="s">
        <v>288</v>
      </c>
      <c r="F51" s="119">
        <f>IF(CSF!$B58&gt;0,CSF!$B58,CSF!$C58)</f>
        <v>0</v>
      </c>
      <c r="G51" s="386">
        <f t="shared" si="3"/>
        <v>0</v>
      </c>
      <c r="H51" s="439"/>
      <c r="I51" s="440"/>
      <c r="J51" s="440"/>
      <c r="K51" s="440"/>
      <c r="L51" s="444"/>
      <c r="M51" s="152" t="s">
        <v>209</v>
      </c>
    </row>
    <row r="52" spans="1:13" ht="12" thickBot="1" x14ac:dyDescent="0.25">
      <c r="A52" s="79"/>
      <c r="B52" s="166" t="s">
        <v>210</v>
      </c>
      <c r="C52" s="125" t="s">
        <v>286</v>
      </c>
      <c r="D52" s="391">
        <f>IF(VHP!E36&gt;0,VHP!E36,VHP!E36*-1)</f>
        <v>0</v>
      </c>
      <c r="E52" s="126" t="s">
        <v>288</v>
      </c>
      <c r="F52" s="127">
        <f>IF(CSF!$B59&gt;0,CSF!$B59,CSF!$C59)</f>
        <v>0</v>
      </c>
      <c r="G52" s="393">
        <f t="shared" si="3"/>
        <v>0</v>
      </c>
      <c r="H52" s="439"/>
      <c r="I52" s="440"/>
      <c r="J52" s="440"/>
      <c r="K52" s="440"/>
      <c r="L52" s="444"/>
      <c r="M52" s="153" t="s">
        <v>210</v>
      </c>
    </row>
    <row r="53" spans="1:13" ht="12" thickBot="1" x14ac:dyDescent="0.25">
      <c r="A53" s="72" t="s">
        <v>70</v>
      </c>
      <c r="B53" s="184" t="s">
        <v>154</v>
      </c>
      <c r="C53" s="90" t="s">
        <v>286</v>
      </c>
      <c r="D53" s="360">
        <f>IF((VHP!D28+VHP!D29)&gt;0,VHP!D28+VHP!D29,(VHP!D28+VHP!D29)*-1)</f>
        <v>1577042.8900000001</v>
      </c>
      <c r="E53" s="91" t="s">
        <v>288</v>
      </c>
      <c r="F53" s="118">
        <f>IF(CSF!$B51&gt;0,CSF!$B51,CSF!$C51)</f>
        <v>1577042.89</v>
      </c>
      <c r="G53" s="385">
        <f t="shared" si="3"/>
        <v>0</v>
      </c>
      <c r="H53" s="440"/>
      <c r="I53" s="440"/>
      <c r="J53" s="440"/>
      <c r="K53" s="440"/>
      <c r="L53" s="444"/>
      <c r="M53" s="151" t="s">
        <v>154</v>
      </c>
    </row>
    <row r="54" spans="1:13" ht="12" thickBot="1" x14ac:dyDescent="0.25">
      <c r="A54" s="76" t="s">
        <v>63</v>
      </c>
      <c r="B54" s="185" t="s">
        <v>154</v>
      </c>
      <c r="C54" s="101" t="s">
        <v>286</v>
      </c>
      <c r="D54" s="360">
        <f>IF(VHP!D28&gt;0,VHP!D28,VHP!D28*-1)</f>
        <v>382759.1</v>
      </c>
      <c r="E54" s="102" t="s">
        <v>272</v>
      </c>
      <c r="F54" s="119">
        <f>IF(ESF!E36&gt;0,ESF!E36,ESF!E36*-1)</f>
        <v>382759.1</v>
      </c>
      <c r="G54" s="386">
        <f t="shared" si="3"/>
        <v>0</v>
      </c>
      <c r="H54" s="439"/>
      <c r="I54" s="440"/>
      <c r="J54" s="440"/>
      <c r="K54" s="440"/>
      <c r="L54" s="444"/>
      <c r="M54" s="152" t="s">
        <v>154</v>
      </c>
    </row>
    <row r="55" spans="1:13" ht="12" thickBot="1" x14ac:dyDescent="0.25">
      <c r="A55" s="75"/>
      <c r="B55" s="183" t="s">
        <v>154</v>
      </c>
      <c r="C55" s="117" t="s">
        <v>286</v>
      </c>
      <c r="D55" s="369">
        <f>IF(VHP!D28&gt;0,VHP!D28,VHP!D28*-1)</f>
        <v>382759.1</v>
      </c>
      <c r="E55" s="109" t="s">
        <v>282</v>
      </c>
      <c r="F55" s="124">
        <f>IF(ACT!B66&gt;0,ACT!B66,ACT!B66*-1)</f>
        <v>382759.09999999986</v>
      </c>
      <c r="G55" s="388">
        <f t="shared" si="3"/>
        <v>0</v>
      </c>
      <c r="H55" s="445"/>
      <c r="I55" s="446"/>
      <c r="J55" s="446"/>
      <c r="K55" s="446"/>
      <c r="L55" s="447"/>
      <c r="M55" s="150" t="s">
        <v>154</v>
      </c>
    </row>
    <row r="56" spans="1:13" x14ac:dyDescent="0.2">
      <c r="A56" s="76" t="s">
        <v>66</v>
      </c>
      <c r="B56" s="191" t="s">
        <v>154</v>
      </c>
      <c r="C56" s="439"/>
      <c r="D56" s="440"/>
      <c r="E56" s="440"/>
      <c r="F56" s="128"/>
      <c r="G56" s="129"/>
      <c r="H56" s="130" t="s">
        <v>286</v>
      </c>
      <c r="I56" s="377">
        <f>IF(VHP!D10&gt;0,VHP!D10,VHP!D10*-1)</f>
        <v>1959801.99</v>
      </c>
      <c r="J56" s="131" t="s">
        <v>272</v>
      </c>
      <c r="K56" s="377">
        <f>IF(ESF!F36&gt;0,ESF!F36,ESF!F36*-1)</f>
        <v>1959801.99</v>
      </c>
      <c r="L56" s="396">
        <f t="shared" ref="L56:L57" si="4">ROUND(I56-K56,2)</f>
        <v>0</v>
      </c>
      <c r="M56" s="152" t="s">
        <v>154</v>
      </c>
    </row>
    <row r="57" spans="1:13" ht="12" thickBot="1" x14ac:dyDescent="0.25">
      <c r="A57" s="75"/>
      <c r="B57" s="192" t="s">
        <v>154</v>
      </c>
      <c r="C57" s="439"/>
      <c r="D57" s="440"/>
      <c r="E57" s="440"/>
      <c r="F57" s="128"/>
      <c r="G57" s="129"/>
      <c r="H57" s="122" t="s">
        <v>286</v>
      </c>
      <c r="I57" s="374">
        <f>IF(VHP!D10&gt;0,VHP!D10,VHP!D10*-1)</f>
        <v>1959801.99</v>
      </c>
      <c r="J57" s="94" t="s">
        <v>282</v>
      </c>
      <c r="K57" s="395">
        <f>IF(ACT!C66&gt;0,ACT!C66,ACT!C66*-1)</f>
        <v>1959801.9900000002</v>
      </c>
      <c r="L57" s="381">
        <f t="shared" si="4"/>
        <v>0</v>
      </c>
      <c r="M57" s="150" t="s">
        <v>154</v>
      </c>
    </row>
    <row r="58" spans="1:13" x14ac:dyDescent="0.2">
      <c r="A58" s="83" t="s">
        <v>68</v>
      </c>
      <c r="B58" s="193" t="s">
        <v>204</v>
      </c>
      <c r="C58" s="122" t="s">
        <v>286</v>
      </c>
      <c r="D58" s="368">
        <f>IF(VHP!D29&gt;0,VHP!D29,VHP!D29*-1)</f>
        <v>1959801.99</v>
      </c>
      <c r="E58" s="128"/>
      <c r="F58" s="128"/>
      <c r="G58" s="128"/>
      <c r="H58" s="451"/>
      <c r="I58" s="452"/>
      <c r="J58" s="94" t="s">
        <v>272</v>
      </c>
      <c r="K58" s="374">
        <f>IF(ESF!F36&gt;0,ESF!F36,ESF!F36*-1)</f>
        <v>1959801.99</v>
      </c>
      <c r="L58" s="381">
        <f>ROUND((D58-K58),2)</f>
        <v>0</v>
      </c>
      <c r="M58" s="154" t="s">
        <v>204</v>
      </c>
    </row>
    <row r="59" spans="1:13" ht="12" thickBot="1" x14ac:dyDescent="0.25">
      <c r="A59" s="75"/>
      <c r="B59" s="194" t="s">
        <v>204</v>
      </c>
      <c r="C59" s="125" t="s">
        <v>286</v>
      </c>
      <c r="D59" s="394">
        <f>IF(VHP!D29&gt;0,VHP!D29,VHP!D29*-1)</f>
        <v>1959801.99</v>
      </c>
      <c r="E59" s="128"/>
      <c r="F59" s="128"/>
      <c r="G59" s="128"/>
      <c r="H59" s="445"/>
      <c r="I59" s="453"/>
      <c r="J59" s="126" t="s">
        <v>283</v>
      </c>
      <c r="K59" s="395">
        <f>IF(ACT!C66&gt;0,ACT!C66,ACT!C66*-1)</f>
        <v>1959801.9900000002</v>
      </c>
      <c r="L59" s="397">
        <f>ROUND((D59-K59),2)</f>
        <v>0</v>
      </c>
      <c r="M59" s="149" t="s">
        <v>204</v>
      </c>
    </row>
    <row r="60" spans="1:13" ht="12" thickBot="1" x14ac:dyDescent="0.25">
      <c r="A60" s="78" t="s">
        <v>72</v>
      </c>
      <c r="B60" s="186" t="s">
        <v>160</v>
      </c>
      <c r="C60" s="90" t="s">
        <v>288</v>
      </c>
      <c r="D60" s="118">
        <f>IF(CSF!$B5&gt;0,CSF!$B5,CSF!$C5)</f>
        <v>1649949.03</v>
      </c>
      <c r="E60" s="91" t="s">
        <v>274</v>
      </c>
      <c r="F60" s="118">
        <f>IF(EFE!B61&gt;0,EFE!B61,EFE!B61*-1)</f>
        <v>1649949.03</v>
      </c>
      <c r="G60" s="385">
        <f>ROUND(D60-F60,2)</f>
        <v>0</v>
      </c>
      <c r="H60" s="441"/>
      <c r="I60" s="442"/>
      <c r="J60" s="442"/>
      <c r="K60" s="442"/>
      <c r="L60" s="443"/>
      <c r="M60" s="155" t="s">
        <v>160</v>
      </c>
    </row>
    <row r="61" spans="1:13" x14ac:dyDescent="0.2">
      <c r="A61" s="76" t="s">
        <v>75</v>
      </c>
      <c r="B61" s="187" t="s">
        <v>160</v>
      </c>
      <c r="C61" s="101" t="s">
        <v>288</v>
      </c>
      <c r="D61" s="119">
        <f>IF(CSF!$B5&gt;0,CSF!$B5,CSF!$C5)</f>
        <v>1649949.03</v>
      </c>
      <c r="E61" s="102" t="s">
        <v>273</v>
      </c>
      <c r="F61" s="119">
        <f>IF(EAA!F5&gt;0,EAA!F5,EAA!F5*-1)</f>
        <v>1649949.0299999996</v>
      </c>
      <c r="G61" s="386">
        <f>ROUND(D61-F61,2)</f>
        <v>0</v>
      </c>
      <c r="H61" s="439"/>
      <c r="I61" s="440"/>
      <c r="J61" s="440"/>
      <c r="K61" s="440"/>
      <c r="L61" s="444"/>
      <c r="M61" s="156" t="s">
        <v>160</v>
      </c>
    </row>
    <row r="62" spans="1:13" x14ac:dyDescent="0.2">
      <c r="A62" s="79"/>
      <c r="B62" s="167" t="s">
        <v>162</v>
      </c>
      <c r="C62" s="122" t="s">
        <v>288</v>
      </c>
      <c r="D62" s="123">
        <f>IF(CSF!$B6&gt;0,CSF!$B6,CSF!$C6)</f>
        <v>740.82</v>
      </c>
      <c r="E62" s="94" t="s">
        <v>273</v>
      </c>
      <c r="F62" s="123">
        <f>IF(EAA!F6&gt;0,EAA!F6,EAA!F6*-1)</f>
        <v>740.82000000006519</v>
      </c>
      <c r="G62" s="387">
        <f>ROUND(D62-F62,2)</f>
        <v>0</v>
      </c>
      <c r="H62" s="439"/>
      <c r="I62" s="440"/>
      <c r="J62" s="440"/>
      <c r="K62" s="440"/>
      <c r="L62" s="444"/>
      <c r="M62" s="157" t="s">
        <v>162</v>
      </c>
    </row>
    <row r="63" spans="1:13" x14ac:dyDescent="0.2">
      <c r="A63" s="79"/>
      <c r="B63" s="167" t="s">
        <v>164</v>
      </c>
      <c r="C63" s="122" t="s">
        <v>288</v>
      </c>
      <c r="D63" s="123">
        <f>IF(CSF!$B7&gt;0,CSF!$B7,CSF!$C7)</f>
        <v>0</v>
      </c>
      <c r="E63" s="94" t="s">
        <v>273</v>
      </c>
      <c r="F63" s="123">
        <f>IF(EAA!F7&gt;0,EAA!F7,EAA!F7*-1)</f>
        <v>0</v>
      </c>
      <c r="G63" s="387">
        <f>ROUND(D63-F63,2)</f>
        <v>0</v>
      </c>
      <c r="H63" s="439"/>
      <c r="I63" s="440"/>
      <c r="J63" s="440"/>
      <c r="K63" s="440"/>
      <c r="L63" s="444"/>
      <c r="M63" s="157" t="s">
        <v>164</v>
      </c>
    </row>
    <row r="64" spans="1:13" x14ac:dyDescent="0.2">
      <c r="A64" s="79"/>
      <c r="B64" s="167" t="s">
        <v>166</v>
      </c>
      <c r="C64" s="122" t="s">
        <v>288</v>
      </c>
      <c r="D64" s="123">
        <f>IF(CSF!$B8&gt;0,CSF!$B8,CSF!$C8)</f>
        <v>0</v>
      </c>
      <c r="E64" s="94" t="s">
        <v>273</v>
      </c>
      <c r="F64" s="123">
        <f>IF(EAA!F8&gt;0,EAA!F8,EAA!F8*-1)</f>
        <v>0</v>
      </c>
      <c r="G64" s="387">
        <f t="shared" ref="G64:G76" si="5">ROUND(D64-F64,2)</f>
        <v>0</v>
      </c>
      <c r="H64" s="439"/>
      <c r="I64" s="440"/>
      <c r="J64" s="440"/>
      <c r="K64" s="440"/>
      <c r="L64" s="444"/>
      <c r="M64" s="157" t="s">
        <v>166</v>
      </c>
    </row>
    <row r="65" spans="1:13" x14ac:dyDescent="0.2">
      <c r="A65" s="79"/>
      <c r="B65" s="167" t="s">
        <v>168</v>
      </c>
      <c r="C65" s="122" t="s">
        <v>288</v>
      </c>
      <c r="D65" s="123">
        <f>IF(CSF!$B9&gt;0,CSF!$B9,CSF!$C9)</f>
        <v>0</v>
      </c>
      <c r="E65" s="94" t="s">
        <v>273</v>
      </c>
      <c r="F65" s="123">
        <f>IF(EAA!F9&gt;0,EAA!F9,EAA!F9*-1)</f>
        <v>0</v>
      </c>
      <c r="G65" s="387">
        <f t="shared" si="5"/>
        <v>0</v>
      </c>
      <c r="H65" s="439"/>
      <c r="I65" s="440"/>
      <c r="J65" s="440"/>
      <c r="K65" s="440"/>
      <c r="L65" s="444"/>
      <c r="M65" s="157" t="s">
        <v>168</v>
      </c>
    </row>
    <row r="66" spans="1:13" ht="22.5" x14ac:dyDescent="0.2">
      <c r="A66" s="79"/>
      <c r="B66" s="167" t="s">
        <v>170</v>
      </c>
      <c r="C66" s="122" t="s">
        <v>288</v>
      </c>
      <c r="D66" s="123">
        <f>IF(CSF!$B10&gt;0,CSF!$B10,CSF!$C10)</f>
        <v>0</v>
      </c>
      <c r="E66" s="94" t="s">
        <v>273</v>
      </c>
      <c r="F66" s="123">
        <f>IF(EAA!F10&gt;0,EAA!F10,EAA!F10*-1)</f>
        <v>0</v>
      </c>
      <c r="G66" s="387">
        <f t="shared" si="5"/>
        <v>0</v>
      </c>
      <c r="H66" s="439"/>
      <c r="I66" s="440"/>
      <c r="J66" s="440"/>
      <c r="K66" s="440"/>
      <c r="L66" s="444"/>
      <c r="M66" s="157" t="s">
        <v>170</v>
      </c>
    </row>
    <row r="67" spans="1:13" x14ac:dyDescent="0.2">
      <c r="A67" s="79"/>
      <c r="B67" s="167" t="s">
        <v>172</v>
      </c>
      <c r="C67" s="122" t="s">
        <v>288</v>
      </c>
      <c r="D67" s="123">
        <f>IF(CSF!$B11&gt;0,CSF!$B11,CSF!$C11)</f>
        <v>0</v>
      </c>
      <c r="E67" s="94" t="s">
        <v>273</v>
      </c>
      <c r="F67" s="123">
        <f>IF(EAA!F11&gt;0,EAA!F11,EAA!F11*-1)</f>
        <v>0</v>
      </c>
      <c r="G67" s="387">
        <f t="shared" si="5"/>
        <v>0</v>
      </c>
      <c r="H67" s="439"/>
      <c r="I67" s="440"/>
      <c r="J67" s="440"/>
      <c r="K67" s="440"/>
      <c r="L67" s="444"/>
      <c r="M67" s="157" t="s">
        <v>172</v>
      </c>
    </row>
    <row r="68" spans="1:13" x14ac:dyDescent="0.2">
      <c r="A68" s="79"/>
      <c r="B68" s="167" t="s">
        <v>178</v>
      </c>
      <c r="C68" s="122" t="s">
        <v>288</v>
      </c>
      <c r="D68" s="123">
        <f>IF(CSF!$B14&gt;0,CSF!$B14,CSF!$C14)</f>
        <v>0</v>
      </c>
      <c r="E68" s="94" t="s">
        <v>273</v>
      </c>
      <c r="F68" s="123">
        <f>IF(EAA!F13&gt;0,EAA!F13,EAA!F13*-1)</f>
        <v>0</v>
      </c>
      <c r="G68" s="387">
        <f t="shared" si="5"/>
        <v>0</v>
      </c>
      <c r="H68" s="439"/>
      <c r="I68" s="440"/>
      <c r="J68" s="440"/>
      <c r="K68" s="440"/>
      <c r="L68" s="444"/>
      <c r="M68" s="157" t="s">
        <v>178</v>
      </c>
    </row>
    <row r="69" spans="1:13" ht="22.5" x14ac:dyDescent="0.2">
      <c r="A69" s="79"/>
      <c r="B69" s="167" t="s">
        <v>180</v>
      </c>
      <c r="C69" s="122" t="s">
        <v>288</v>
      </c>
      <c r="D69" s="123">
        <f>IF(CSF!$B15&gt;0,CSF!$B15,CSF!$C15)</f>
        <v>0</v>
      </c>
      <c r="E69" s="94" t="s">
        <v>273</v>
      </c>
      <c r="F69" s="123">
        <f>IF(EAA!F14&gt;0,EAA!F14,EAA!F14*-1)</f>
        <v>0</v>
      </c>
      <c r="G69" s="387">
        <f t="shared" si="5"/>
        <v>0</v>
      </c>
      <c r="H69" s="439"/>
      <c r="I69" s="440"/>
      <c r="J69" s="440"/>
      <c r="K69" s="440"/>
      <c r="L69" s="444"/>
      <c r="M69" s="157" t="s">
        <v>180</v>
      </c>
    </row>
    <row r="70" spans="1:13" ht="22.5" x14ac:dyDescent="0.2">
      <c r="A70" s="79"/>
      <c r="B70" s="167" t="s">
        <v>182</v>
      </c>
      <c r="C70" s="122" t="s">
        <v>288</v>
      </c>
      <c r="D70" s="123">
        <f>IF(CSF!$B16&gt;0,CSF!$B16,CSF!$C16)</f>
        <v>0</v>
      </c>
      <c r="E70" s="94" t="s">
        <v>273</v>
      </c>
      <c r="F70" s="123">
        <f>IF(EAA!F15&gt;0,EAA!F15,EAA!F15*-1)</f>
        <v>0</v>
      </c>
      <c r="G70" s="387">
        <f t="shared" si="5"/>
        <v>0</v>
      </c>
      <c r="H70" s="439"/>
      <c r="I70" s="440"/>
      <c r="J70" s="440"/>
      <c r="K70" s="440"/>
      <c r="L70" s="444"/>
      <c r="M70" s="157" t="s">
        <v>182</v>
      </c>
    </row>
    <row r="71" spans="1:13" x14ac:dyDescent="0.2">
      <c r="A71" s="79"/>
      <c r="B71" s="167" t="s">
        <v>184</v>
      </c>
      <c r="C71" s="122" t="s">
        <v>288</v>
      </c>
      <c r="D71" s="123">
        <f>IF(CSF!$B17&gt;0,CSF!$B17,CSF!$C17)</f>
        <v>0</v>
      </c>
      <c r="E71" s="94" t="s">
        <v>273</v>
      </c>
      <c r="F71" s="123">
        <f>IF(EAA!F16&gt;0,EAA!F16,EAA!F16*-1)</f>
        <v>0</v>
      </c>
      <c r="G71" s="387">
        <f t="shared" si="5"/>
        <v>0</v>
      </c>
      <c r="H71" s="439"/>
      <c r="I71" s="440"/>
      <c r="J71" s="440"/>
      <c r="K71" s="440"/>
      <c r="L71" s="444"/>
      <c r="M71" s="157" t="s">
        <v>184</v>
      </c>
    </row>
    <row r="72" spans="1:13" x14ac:dyDescent="0.2">
      <c r="A72" s="79"/>
      <c r="B72" s="167" t="s">
        <v>186</v>
      </c>
      <c r="C72" s="122" t="s">
        <v>288</v>
      </c>
      <c r="D72" s="123">
        <f>IF(CSF!$B18&gt;0,CSF!$B18,CSF!$C18)</f>
        <v>0</v>
      </c>
      <c r="E72" s="94" t="s">
        <v>273</v>
      </c>
      <c r="F72" s="123">
        <f>IF(EAA!F17&gt;0,EAA!F17,EAA!F17*-1)</f>
        <v>0</v>
      </c>
      <c r="G72" s="387">
        <f t="shared" si="5"/>
        <v>0</v>
      </c>
      <c r="H72" s="439"/>
      <c r="I72" s="440"/>
      <c r="J72" s="440"/>
      <c r="K72" s="440"/>
      <c r="L72" s="444"/>
      <c r="M72" s="157" t="s">
        <v>186</v>
      </c>
    </row>
    <row r="73" spans="1:13" ht="22.5" x14ac:dyDescent="0.2">
      <c r="A73" s="79"/>
      <c r="B73" s="167" t="s">
        <v>188</v>
      </c>
      <c r="C73" s="122" t="s">
        <v>288</v>
      </c>
      <c r="D73" s="123">
        <f>IF(CSF!$B19&gt;0,CSF!$B19,CSF!$C19)</f>
        <v>8629.7800000000007</v>
      </c>
      <c r="E73" s="94" t="s">
        <v>273</v>
      </c>
      <c r="F73" s="123">
        <f>IF(EAA!F18&gt;0,EAA!F18,EAA!F18*-1)</f>
        <v>8629.7800000000279</v>
      </c>
      <c r="G73" s="387">
        <f t="shared" si="5"/>
        <v>0</v>
      </c>
      <c r="H73" s="439"/>
      <c r="I73" s="440"/>
      <c r="J73" s="440"/>
      <c r="K73" s="440"/>
      <c r="L73" s="444"/>
      <c r="M73" s="157" t="s">
        <v>188</v>
      </c>
    </row>
    <row r="74" spans="1:13" x14ac:dyDescent="0.2">
      <c r="A74" s="79"/>
      <c r="B74" s="167" t="s">
        <v>190</v>
      </c>
      <c r="C74" s="122" t="s">
        <v>288</v>
      </c>
      <c r="D74" s="123">
        <f>IF(CSF!$B20&gt;0,CSF!$B20,CSF!$C20)</f>
        <v>0</v>
      </c>
      <c r="E74" s="94" t="s">
        <v>273</v>
      </c>
      <c r="F74" s="123">
        <f>IF(EAA!F19&gt;0,EAA!F19,EAA!F19*-1)</f>
        <v>0</v>
      </c>
      <c r="G74" s="387">
        <f t="shared" si="5"/>
        <v>0</v>
      </c>
      <c r="H74" s="439"/>
      <c r="I74" s="440"/>
      <c r="J74" s="440"/>
      <c r="K74" s="440"/>
      <c r="L74" s="444"/>
      <c r="M74" s="157" t="s">
        <v>190</v>
      </c>
    </row>
    <row r="75" spans="1:13" ht="22.5" x14ac:dyDescent="0.2">
      <c r="A75" s="79"/>
      <c r="B75" s="167" t="s">
        <v>192</v>
      </c>
      <c r="C75" s="122" t="s">
        <v>288</v>
      </c>
      <c r="D75" s="123">
        <f>IF(CSF!$B21&gt;0,CSF!$B21,CSF!$C21)</f>
        <v>0</v>
      </c>
      <c r="E75" s="94" t="s">
        <v>273</v>
      </c>
      <c r="F75" s="123">
        <f>IF(EAA!F20&gt;0,EAA!F20,EAA!F20*-1)</f>
        <v>0</v>
      </c>
      <c r="G75" s="387">
        <f t="shared" si="5"/>
        <v>0</v>
      </c>
      <c r="H75" s="439"/>
      <c r="I75" s="440"/>
      <c r="J75" s="440"/>
      <c r="K75" s="440"/>
      <c r="L75" s="444"/>
      <c r="M75" s="157" t="s">
        <v>192</v>
      </c>
    </row>
    <row r="76" spans="1:13" ht="12" thickBot="1" x14ac:dyDescent="0.25">
      <c r="A76" s="77"/>
      <c r="B76" s="188" t="s">
        <v>193</v>
      </c>
      <c r="C76" s="117" t="s">
        <v>288</v>
      </c>
      <c r="D76" s="124">
        <f>IF(CSF!$B22&gt;0,CSF!$B22,CSF!$C22)</f>
        <v>0</v>
      </c>
      <c r="E76" s="109" t="s">
        <v>273</v>
      </c>
      <c r="F76" s="124">
        <f>IF(EAA!F21&gt;0,EAA!F21,EAA!F21*-1)</f>
        <v>0</v>
      </c>
      <c r="G76" s="388">
        <f t="shared" si="5"/>
        <v>0</v>
      </c>
      <c r="H76" s="439"/>
      <c r="I76" s="440"/>
      <c r="J76" s="440"/>
      <c r="K76" s="440"/>
      <c r="L76" s="444"/>
      <c r="M76" s="158" t="s">
        <v>193</v>
      </c>
    </row>
    <row r="77" spans="1:13" x14ac:dyDescent="0.2">
      <c r="A77" s="76" t="s">
        <v>78</v>
      </c>
      <c r="B77" s="172" t="s">
        <v>205</v>
      </c>
      <c r="C77" s="101" t="s">
        <v>288</v>
      </c>
      <c r="D77" s="119">
        <f>IF(CSF!$B53&gt;0,CSF!$B53,CSF!$C53)</f>
        <v>0</v>
      </c>
      <c r="E77" s="102" t="s">
        <v>286</v>
      </c>
      <c r="F77" s="133">
        <f>IF(VHP!D30&gt;0,VHP!D30,VHP!D30*-1)</f>
        <v>0</v>
      </c>
      <c r="G77" s="386">
        <f t="shared" ref="G77:G82" si="6">ROUND(D77-F77,2)</f>
        <v>0</v>
      </c>
      <c r="H77" s="439"/>
      <c r="I77" s="440"/>
      <c r="J77" s="440"/>
      <c r="K77" s="440"/>
      <c r="L77" s="444"/>
      <c r="M77" s="148" t="s">
        <v>205</v>
      </c>
    </row>
    <row r="78" spans="1:13" x14ac:dyDescent="0.2">
      <c r="A78" s="79"/>
      <c r="B78" s="165" t="s">
        <v>206</v>
      </c>
      <c r="C78" s="122" t="s">
        <v>288</v>
      </c>
      <c r="D78" s="123">
        <f>IF(CSF!$B54&gt;0,CSF!$B54,CSF!$C54)</f>
        <v>0</v>
      </c>
      <c r="E78" s="94" t="s">
        <v>286</v>
      </c>
      <c r="F78" s="133">
        <f>IF(VHP!D31&gt;0,VHP!D31,VHP!D31*-1)</f>
        <v>0</v>
      </c>
      <c r="G78" s="387">
        <f t="shared" si="6"/>
        <v>0</v>
      </c>
      <c r="H78" s="439"/>
      <c r="I78" s="440"/>
      <c r="J78" s="440"/>
      <c r="K78" s="440"/>
      <c r="L78" s="444"/>
      <c r="M78" s="136" t="s">
        <v>206</v>
      </c>
    </row>
    <row r="79" spans="1:13" ht="23.25" thickBot="1" x14ac:dyDescent="0.25">
      <c r="A79" s="77"/>
      <c r="B79" s="182" t="s">
        <v>207</v>
      </c>
      <c r="C79" s="117" t="s">
        <v>288</v>
      </c>
      <c r="D79" s="124">
        <f>IF(CSF!$B55&gt;0,CSF!$B55,CSF!$C55)</f>
        <v>0</v>
      </c>
      <c r="E79" s="109" t="s">
        <v>286</v>
      </c>
      <c r="F79" s="133">
        <f>IF(VHP!D32&gt;0,VHP!D32,VHP!D32*-1)</f>
        <v>0</v>
      </c>
      <c r="G79" s="388">
        <f t="shared" si="6"/>
        <v>0</v>
      </c>
      <c r="H79" s="439"/>
      <c r="I79" s="440"/>
      <c r="J79" s="440"/>
      <c r="K79" s="440"/>
      <c r="L79" s="444"/>
      <c r="M79" s="149" t="s">
        <v>207</v>
      </c>
    </row>
    <row r="80" spans="1:13" ht="12" thickBot="1" x14ac:dyDescent="0.25">
      <c r="A80" s="78" t="s">
        <v>81</v>
      </c>
      <c r="B80" s="171" t="s">
        <v>154</v>
      </c>
      <c r="C80" s="90" t="s">
        <v>288</v>
      </c>
      <c r="D80" s="118">
        <f>IF(CSF!$B51&gt;0,CSF!$B51,CSF!$C51)</f>
        <v>1577042.89</v>
      </c>
      <c r="E80" s="91" t="s">
        <v>286</v>
      </c>
      <c r="F80" s="118">
        <f>IF((VHP!D28+VHP!D29)&gt;0,VHP!D28+VHP!D29,(VHP!D28+VHP!D29)*-1)</f>
        <v>1577042.8900000001</v>
      </c>
      <c r="G80" s="385">
        <f t="shared" si="6"/>
        <v>0</v>
      </c>
      <c r="H80" s="439"/>
      <c r="I80" s="440"/>
      <c r="J80" s="440"/>
      <c r="K80" s="440"/>
      <c r="L80" s="444"/>
      <c r="M80" s="137" t="s">
        <v>154</v>
      </c>
    </row>
    <row r="81" spans="1:13" ht="23.25" thickBot="1" x14ac:dyDescent="0.25">
      <c r="A81" s="78" t="s">
        <v>83</v>
      </c>
      <c r="B81" s="171" t="s">
        <v>243</v>
      </c>
      <c r="C81" s="90" t="s">
        <v>274</v>
      </c>
      <c r="D81" s="360">
        <f>IF(EFE!B61&gt;0,EFE!B61,EFE!B61*-1)</f>
        <v>1649949.03</v>
      </c>
      <c r="E81" s="91" t="s">
        <v>288</v>
      </c>
      <c r="F81" s="118">
        <f>IF(CSF!$B5&gt;0,CSF!$B5,CSF!$C5)</f>
        <v>1649949.03</v>
      </c>
      <c r="G81" s="385">
        <f t="shared" si="6"/>
        <v>0</v>
      </c>
      <c r="H81" s="445"/>
      <c r="I81" s="446"/>
      <c r="J81" s="446"/>
      <c r="K81" s="446"/>
      <c r="L81" s="447"/>
      <c r="M81" s="137" t="s">
        <v>243</v>
      </c>
    </row>
    <row r="82" spans="1:13" ht="23.25" thickBot="1" x14ac:dyDescent="0.25">
      <c r="A82" s="78" t="s">
        <v>86</v>
      </c>
      <c r="B82" s="171" t="s">
        <v>245</v>
      </c>
      <c r="C82" s="90" t="s">
        <v>274</v>
      </c>
      <c r="D82" s="360">
        <f>IF(EFE!B65&gt;0,EFE!B65,EFE!B65*-1)</f>
        <v>403214.67</v>
      </c>
      <c r="E82" s="91" t="s">
        <v>272</v>
      </c>
      <c r="F82" s="118">
        <f>IF(ESF!B5&gt;0,ESF!B5,ESF!B5*-1)</f>
        <v>403214.67</v>
      </c>
      <c r="G82" s="385">
        <f t="shared" si="6"/>
        <v>0</v>
      </c>
      <c r="H82" s="90" t="s">
        <v>274</v>
      </c>
      <c r="I82" s="371">
        <f>IF(EFE!C65&gt;0,EFE!C65,EFE!C65*-1)</f>
        <v>2053163.7</v>
      </c>
      <c r="J82" s="91" t="s">
        <v>272</v>
      </c>
      <c r="K82" s="371">
        <f>IF(ESF!C5&gt;0,ESF!C5,ESF!C5*-1)</f>
        <v>2053163.7</v>
      </c>
      <c r="L82" s="379">
        <f t="shared" ref="L82:L99" si="7">ROUND(I82-K82,2)</f>
        <v>0</v>
      </c>
      <c r="M82" s="137" t="s">
        <v>245</v>
      </c>
    </row>
    <row r="83" spans="1:13" ht="23.25" thickBot="1" x14ac:dyDescent="0.25">
      <c r="A83" s="78" t="s">
        <v>89</v>
      </c>
      <c r="B83" s="171" t="s">
        <v>244</v>
      </c>
      <c r="C83" s="132" t="s">
        <v>274</v>
      </c>
      <c r="D83" s="360">
        <f>IF(EFE!B63&gt;0,EFE!B63,EFE!B63*-1)</f>
        <v>2053163.7</v>
      </c>
      <c r="E83" s="448"/>
      <c r="F83" s="449"/>
      <c r="G83" s="449"/>
      <c r="H83" s="449"/>
      <c r="I83" s="450"/>
      <c r="J83" s="91" t="s">
        <v>272</v>
      </c>
      <c r="K83" s="399">
        <f>IF(ESF!C5&gt;0,ESF!C5,ESF!C5*-1)</f>
        <v>2053163.7</v>
      </c>
      <c r="L83" s="379">
        <f>ROUND(D83-K83,2)</f>
        <v>0</v>
      </c>
      <c r="M83" s="137" t="s">
        <v>244</v>
      </c>
    </row>
    <row r="84" spans="1:13" x14ac:dyDescent="0.2">
      <c r="A84" s="76" t="s">
        <v>91</v>
      </c>
      <c r="B84" s="189" t="s">
        <v>160</v>
      </c>
      <c r="C84" s="101" t="s">
        <v>273</v>
      </c>
      <c r="D84" s="367">
        <f>IF(EAA!E5&gt;0,EAA!E5,EAA!E5*-1)</f>
        <v>403214.67000000039</v>
      </c>
      <c r="E84" s="102" t="s">
        <v>272</v>
      </c>
      <c r="F84" s="197">
        <f>IF(ESF!B5&gt;0,ESF!B5,ESF!B5*-1)</f>
        <v>403214.67</v>
      </c>
      <c r="G84" s="386">
        <f t="shared" ref="G84:G99" si="8">ROUND(D84-F84,2)</f>
        <v>0</v>
      </c>
      <c r="H84" s="101" t="s">
        <v>273</v>
      </c>
      <c r="I84" s="365">
        <f>IF(EAA!B5&gt;0,EAA!B5,EAA!B5*-1)</f>
        <v>2053163.7</v>
      </c>
      <c r="J84" s="102" t="s">
        <v>272</v>
      </c>
      <c r="K84" s="389">
        <f>IF(ESF!C5&gt;0,ESF!C5,ESF!C5*-1)</f>
        <v>2053163.7</v>
      </c>
      <c r="L84" s="380">
        <f t="shared" si="7"/>
        <v>0</v>
      </c>
      <c r="M84" s="159" t="s">
        <v>160</v>
      </c>
    </row>
    <row r="85" spans="1:13" x14ac:dyDescent="0.2">
      <c r="A85" s="79"/>
      <c r="B85" s="168" t="s">
        <v>162</v>
      </c>
      <c r="C85" s="122" t="s">
        <v>273</v>
      </c>
      <c r="D85" s="368">
        <f>IF(EAA!E6&gt;0,EAA!E6,EAA!E6*-1)</f>
        <v>740.82000000006519</v>
      </c>
      <c r="E85" s="94" t="s">
        <v>272</v>
      </c>
      <c r="F85" s="123">
        <f>IF(ESF!B6&gt;0,ESF!B6,ESF!B6*-1)</f>
        <v>740.82</v>
      </c>
      <c r="G85" s="387">
        <f t="shared" si="8"/>
        <v>0</v>
      </c>
      <c r="H85" s="122" t="s">
        <v>273</v>
      </c>
      <c r="I85" s="374">
        <f>IF(EAA!B6&gt;0,EAA!B6,EAA!B6*-1)</f>
        <v>0</v>
      </c>
      <c r="J85" s="94" t="s">
        <v>272</v>
      </c>
      <c r="K85" s="374">
        <f>IF(ESF!C6&gt;0,ESF!C6,ESF!C6*-1)</f>
        <v>0</v>
      </c>
      <c r="L85" s="381">
        <f t="shared" si="7"/>
        <v>0</v>
      </c>
      <c r="M85" s="160" t="s">
        <v>162</v>
      </c>
    </row>
    <row r="86" spans="1:13" x14ac:dyDescent="0.2">
      <c r="A86" s="79"/>
      <c r="B86" s="168" t="s">
        <v>164</v>
      </c>
      <c r="C86" s="122" t="s">
        <v>273</v>
      </c>
      <c r="D86" s="368">
        <f>IF(EAA!E7&gt;0,EAA!E7,EAA!E7*-1)</f>
        <v>0</v>
      </c>
      <c r="E86" s="94" t="s">
        <v>272</v>
      </c>
      <c r="F86" s="123">
        <f>IF(ESF!B7&gt;0,ESF!B7,ESF!B7*-1)</f>
        <v>0</v>
      </c>
      <c r="G86" s="387">
        <f t="shared" si="8"/>
        <v>0</v>
      </c>
      <c r="H86" s="122" t="s">
        <v>273</v>
      </c>
      <c r="I86" s="374">
        <f>IF(EAA!B7&gt;0,EAA!B7,EAA!B7*-1)</f>
        <v>0</v>
      </c>
      <c r="J86" s="94" t="s">
        <v>272</v>
      </c>
      <c r="K86" s="374">
        <f>IF(ESF!C7&gt;0,ESF!C7,ESF!C7*-1)</f>
        <v>0</v>
      </c>
      <c r="L86" s="381">
        <f t="shared" si="7"/>
        <v>0</v>
      </c>
      <c r="M86" s="160" t="s">
        <v>164</v>
      </c>
    </row>
    <row r="87" spans="1:13" x14ac:dyDescent="0.2">
      <c r="A87" s="79"/>
      <c r="B87" s="168" t="s">
        <v>166</v>
      </c>
      <c r="C87" s="122" t="s">
        <v>273</v>
      </c>
      <c r="D87" s="368">
        <f>IF(EAA!E8&gt;0,EAA!E8,EAA!E8*-1)</f>
        <v>0</v>
      </c>
      <c r="E87" s="94" t="s">
        <v>272</v>
      </c>
      <c r="F87" s="123">
        <f>IF(ESF!B8&gt;0,ESF!B8,ESF!B8*-1)</f>
        <v>0</v>
      </c>
      <c r="G87" s="387">
        <f t="shared" si="8"/>
        <v>0</v>
      </c>
      <c r="H87" s="122" t="s">
        <v>273</v>
      </c>
      <c r="I87" s="374">
        <f>IF(EAA!B8&gt;0,EAA!B8,EAA!B8*-1)</f>
        <v>0</v>
      </c>
      <c r="J87" s="94" t="s">
        <v>272</v>
      </c>
      <c r="K87" s="374">
        <f>IF(ESF!C8&gt;0,ESF!C8,ESF!C8*-1)</f>
        <v>0</v>
      </c>
      <c r="L87" s="381">
        <f t="shared" si="7"/>
        <v>0</v>
      </c>
      <c r="M87" s="160" t="s">
        <v>166</v>
      </c>
    </row>
    <row r="88" spans="1:13" x14ac:dyDescent="0.2">
      <c r="A88" s="79"/>
      <c r="B88" s="168" t="s">
        <v>168</v>
      </c>
      <c r="C88" s="122" t="s">
        <v>273</v>
      </c>
      <c r="D88" s="368">
        <f>IF(EAA!E9&gt;0,EAA!E9,EAA!E9*-1)</f>
        <v>0</v>
      </c>
      <c r="E88" s="94" t="s">
        <v>272</v>
      </c>
      <c r="F88" s="123">
        <f>IF(ESF!B9&gt;0,ESF!B9,ESF!B9*-1)</f>
        <v>0</v>
      </c>
      <c r="G88" s="387">
        <f t="shared" si="8"/>
        <v>0</v>
      </c>
      <c r="H88" s="122" t="s">
        <v>273</v>
      </c>
      <c r="I88" s="374">
        <f>IF(EAA!B9&gt;0,EAA!B9,EAA!B9*-1)</f>
        <v>0</v>
      </c>
      <c r="J88" s="94" t="s">
        <v>272</v>
      </c>
      <c r="K88" s="374">
        <f>IF(ESF!C9&gt;0,ESF!C9,ESF!C9*-1)</f>
        <v>0</v>
      </c>
      <c r="L88" s="381">
        <f t="shared" si="7"/>
        <v>0</v>
      </c>
      <c r="M88" s="160" t="s">
        <v>168</v>
      </c>
    </row>
    <row r="89" spans="1:13" ht="22.5" x14ac:dyDescent="0.2">
      <c r="A89" s="79"/>
      <c r="B89" s="168" t="s">
        <v>170</v>
      </c>
      <c r="C89" s="122" t="s">
        <v>273</v>
      </c>
      <c r="D89" s="368">
        <f>IF(EAA!E10&gt;0,EAA!E10,EAA!E10*-1)</f>
        <v>0</v>
      </c>
      <c r="E89" s="94" t="s">
        <v>272</v>
      </c>
      <c r="F89" s="123">
        <f>IF(ESF!B10&gt;0,ESF!B10,ESF!B10*-1)</f>
        <v>0</v>
      </c>
      <c r="G89" s="387">
        <f t="shared" si="8"/>
        <v>0</v>
      </c>
      <c r="H89" s="122" t="s">
        <v>273</v>
      </c>
      <c r="I89" s="374">
        <f>IF(EAA!B10&gt;0,EAA!B10,EAA!B10*-1)</f>
        <v>0</v>
      </c>
      <c r="J89" s="94" t="s">
        <v>272</v>
      </c>
      <c r="K89" s="374">
        <f>IF(ESF!C10&gt;0,ESF!C10,ESF!C10*-1)</f>
        <v>0</v>
      </c>
      <c r="L89" s="381">
        <f t="shared" si="7"/>
        <v>0</v>
      </c>
      <c r="M89" s="160" t="s">
        <v>170</v>
      </c>
    </row>
    <row r="90" spans="1:13" x14ac:dyDescent="0.2">
      <c r="A90" s="79"/>
      <c r="B90" s="168" t="s">
        <v>172</v>
      </c>
      <c r="C90" s="122" t="s">
        <v>273</v>
      </c>
      <c r="D90" s="368">
        <f>IF(EAA!E11&gt;0,EAA!E11,EAA!E11*-1)</f>
        <v>0</v>
      </c>
      <c r="E90" s="94" t="s">
        <v>272</v>
      </c>
      <c r="F90" s="123">
        <f>IF(ESF!B11&gt;0,ESF!B11,ESF!B11*-1)</f>
        <v>0</v>
      </c>
      <c r="G90" s="387">
        <f t="shared" si="8"/>
        <v>0</v>
      </c>
      <c r="H90" s="122" t="s">
        <v>273</v>
      </c>
      <c r="I90" s="374">
        <f>IF(EAA!B11&gt;0,EAA!B11,EAA!B11*-1)</f>
        <v>0</v>
      </c>
      <c r="J90" s="94" t="s">
        <v>272</v>
      </c>
      <c r="K90" s="374">
        <f>IF(ESF!C11&gt;0,ESF!C11,ESF!C11*-1)</f>
        <v>0</v>
      </c>
      <c r="L90" s="381">
        <f t="shared" si="7"/>
        <v>0</v>
      </c>
      <c r="M90" s="160" t="s">
        <v>172</v>
      </c>
    </row>
    <row r="91" spans="1:13" x14ac:dyDescent="0.2">
      <c r="A91" s="79"/>
      <c r="B91" s="168" t="s">
        <v>178</v>
      </c>
      <c r="C91" s="122" t="s">
        <v>273</v>
      </c>
      <c r="D91" s="368">
        <f>IF(EAA!E13&gt;0,EAA!E13,EAA!E13*-1)</f>
        <v>0</v>
      </c>
      <c r="E91" s="94" t="s">
        <v>272</v>
      </c>
      <c r="F91" s="123">
        <f>IF(ESF!B16&gt;0,ESF!B16,ESF!B16*-1)</f>
        <v>0</v>
      </c>
      <c r="G91" s="387">
        <f t="shared" si="8"/>
        <v>0</v>
      </c>
      <c r="H91" s="122" t="s">
        <v>273</v>
      </c>
      <c r="I91" s="374">
        <f>IF(EAA!B13&gt;0,EAA!B13,EAA!B13*-1)</f>
        <v>0</v>
      </c>
      <c r="J91" s="94" t="s">
        <v>272</v>
      </c>
      <c r="K91" s="374">
        <f>IF(ESF!C16&gt;0,ESF!C16,ESF!C16*-1)</f>
        <v>0</v>
      </c>
      <c r="L91" s="381">
        <f t="shared" si="7"/>
        <v>0</v>
      </c>
      <c r="M91" s="160" t="s">
        <v>178</v>
      </c>
    </row>
    <row r="92" spans="1:13" ht="22.5" x14ac:dyDescent="0.2">
      <c r="A92" s="79"/>
      <c r="B92" s="168" t="s">
        <v>180</v>
      </c>
      <c r="C92" s="122" t="s">
        <v>273</v>
      </c>
      <c r="D92" s="368">
        <f>IF(EAA!E14&gt;0,EAA!E14,EAA!E14*-1)</f>
        <v>0</v>
      </c>
      <c r="E92" s="94" t="s">
        <v>272</v>
      </c>
      <c r="F92" s="123">
        <f>IF(ESF!B17&gt;0,ESF!B17,ESF!B17*-1)</f>
        <v>0</v>
      </c>
      <c r="G92" s="387">
        <f t="shared" si="8"/>
        <v>0</v>
      </c>
      <c r="H92" s="122" t="s">
        <v>273</v>
      </c>
      <c r="I92" s="374">
        <f>IF(EAA!B14&gt;0,EAA!B14,EAA!B14*-1)</f>
        <v>0</v>
      </c>
      <c r="J92" s="94" t="s">
        <v>272</v>
      </c>
      <c r="K92" s="374">
        <f>IF(ESF!C17&gt;0,ESF!C17,ESF!C17*-1)</f>
        <v>0</v>
      </c>
      <c r="L92" s="381">
        <f t="shared" si="7"/>
        <v>0</v>
      </c>
      <c r="M92" s="160" t="s">
        <v>180</v>
      </c>
    </row>
    <row r="93" spans="1:13" ht="22.5" x14ac:dyDescent="0.2">
      <c r="A93" s="79"/>
      <c r="B93" s="168" t="s">
        <v>182</v>
      </c>
      <c r="C93" s="122" t="s">
        <v>273</v>
      </c>
      <c r="D93" s="368">
        <f>IF(EAA!E15&gt;0,EAA!E15,EAA!E15*-1)</f>
        <v>0</v>
      </c>
      <c r="E93" s="94" t="s">
        <v>272</v>
      </c>
      <c r="F93" s="123">
        <f>IF(ESF!B18&gt;0,ESF!B18,ESF!B18*-1)</f>
        <v>0</v>
      </c>
      <c r="G93" s="387">
        <f t="shared" si="8"/>
        <v>0</v>
      </c>
      <c r="H93" s="122" t="s">
        <v>273</v>
      </c>
      <c r="I93" s="374">
        <f>IF(EAA!B15&gt;0,EAA!B15,EAA!B15*-1)</f>
        <v>0</v>
      </c>
      <c r="J93" s="94" t="s">
        <v>272</v>
      </c>
      <c r="K93" s="374">
        <f>IF(ESF!C18&gt;0,ESF!C18,ESF!C18*-1)</f>
        <v>0</v>
      </c>
      <c r="L93" s="381">
        <f t="shared" si="7"/>
        <v>0</v>
      </c>
      <c r="M93" s="160" t="s">
        <v>182</v>
      </c>
    </row>
    <row r="94" spans="1:13" x14ac:dyDescent="0.2">
      <c r="A94" s="79"/>
      <c r="B94" s="168" t="s">
        <v>184</v>
      </c>
      <c r="C94" s="122" t="s">
        <v>273</v>
      </c>
      <c r="D94" s="368">
        <f>IF(EAA!E16&gt;0,EAA!E16,EAA!E16*-1)</f>
        <v>749959.91</v>
      </c>
      <c r="E94" s="94" t="s">
        <v>272</v>
      </c>
      <c r="F94" s="123">
        <f>IF(ESF!B19&gt;0,ESF!B19,ESF!B19*-1)</f>
        <v>749959.91</v>
      </c>
      <c r="G94" s="387">
        <f t="shared" si="8"/>
        <v>0</v>
      </c>
      <c r="H94" s="122" t="s">
        <v>273</v>
      </c>
      <c r="I94" s="374">
        <f>IF(EAA!B16&gt;0,EAA!B16,EAA!B16*-1)</f>
        <v>749959.91</v>
      </c>
      <c r="J94" s="94" t="s">
        <v>272</v>
      </c>
      <c r="K94" s="374">
        <f>IF(ESF!C19&gt;0,ESF!C19,ESF!C19*-1)</f>
        <v>749959.91</v>
      </c>
      <c r="L94" s="381">
        <f t="shared" si="7"/>
        <v>0</v>
      </c>
      <c r="M94" s="160" t="s">
        <v>184</v>
      </c>
    </row>
    <row r="95" spans="1:13" x14ac:dyDescent="0.2">
      <c r="A95" s="79"/>
      <c r="B95" s="168" t="s">
        <v>186</v>
      </c>
      <c r="C95" s="122" t="s">
        <v>273</v>
      </c>
      <c r="D95" s="368">
        <f>IF(EAA!E17&gt;0,EAA!E17,EAA!E17*-1)</f>
        <v>25212</v>
      </c>
      <c r="E95" s="94" t="s">
        <v>272</v>
      </c>
      <c r="F95" s="123">
        <f>IF(ESF!B20&gt;0,ESF!B20,ESF!B20*-1)</f>
        <v>25212</v>
      </c>
      <c r="G95" s="387">
        <f t="shared" si="8"/>
        <v>0</v>
      </c>
      <c r="H95" s="122" t="s">
        <v>273</v>
      </c>
      <c r="I95" s="374">
        <f>IF(EAA!B17&gt;0,EAA!B17,EAA!B17*-1)</f>
        <v>25212</v>
      </c>
      <c r="J95" s="94" t="s">
        <v>272</v>
      </c>
      <c r="K95" s="374">
        <f>IF(ESF!C20&gt;0,ESF!C20,ESF!C20*-1)</f>
        <v>25212</v>
      </c>
      <c r="L95" s="381">
        <f t="shared" si="7"/>
        <v>0</v>
      </c>
      <c r="M95" s="160" t="s">
        <v>186</v>
      </c>
    </row>
    <row r="96" spans="1:13" ht="22.5" x14ac:dyDescent="0.2">
      <c r="A96" s="79"/>
      <c r="B96" s="168" t="s">
        <v>188</v>
      </c>
      <c r="C96" s="122" t="s">
        <v>273</v>
      </c>
      <c r="D96" s="368">
        <f>IF(EAA!E18&gt;0,EAA!E18,EAA!E18*-1)</f>
        <v>595138.42000000004</v>
      </c>
      <c r="E96" s="94" t="s">
        <v>272</v>
      </c>
      <c r="F96" s="123">
        <f>IF(ESF!B21&gt;0,ESF!B21,ESF!B21*-1)</f>
        <v>595138.42000000004</v>
      </c>
      <c r="G96" s="387">
        <f t="shared" si="8"/>
        <v>0</v>
      </c>
      <c r="H96" s="122" t="s">
        <v>273</v>
      </c>
      <c r="I96" s="374">
        <f>IF(EAA!B18&gt;0,EAA!B18,EAA!B18*-1)</f>
        <v>586508.64</v>
      </c>
      <c r="J96" s="94" t="s">
        <v>272</v>
      </c>
      <c r="K96" s="374">
        <f>IF(ESF!C21&gt;0,ESF!C21,ESF!C21*-1)</f>
        <v>586508.64</v>
      </c>
      <c r="L96" s="381">
        <f t="shared" si="7"/>
        <v>0</v>
      </c>
      <c r="M96" s="160" t="s">
        <v>188</v>
      </c>
    </row>
    <row r="97" spans="1:13" x14ac:dyDescent="0.2">
      <c r="A97" s="79"/>
      <c r="B97" s="168" t="s">
        <v>190</v>
      </c>
      <c r="C97" s="122" t="s">
        <v>273</v>
      </c>
      <c r="D97" s="368">
        <f>IF(EAA!E19&gt;0,EAA!E19,EAA!E19*-1)</f>
        <v>0</v>
      </c>
      <c r="E97" s="94" t="s">
        <v>272</v>
      </c>
      <c r="F97" s="123">
        <f>IF(ESF!B22&gt;0,ESF!B22,ESF!B22*-1)</f>
        <v>0</v>
      </c>
      <c r="G97" s="387">
        <f t="shared" si="8"/>
        <v>0</v>
      </c>
      <c r="H97" s="122" t="s">
        <v>273</v>
      </c>
      <c r="I97" s="374">
        <f>IF(EAA!B19&gt;0,EAA!B19,EAA!B19*-1)</f>
        <v>0</v>
      </c>
      <c r="J97" s="94" t="s">
        <v>272</v>
      </c>
      <c r="K97" s="374">
        <f>IF(ESF!C22&gt;0,ESF!C22,ESF!C22*-1)</f>
        <v>0</v>
      </c>
      <c r="L97" s="381">
        <f t="shared" si="7"/>
        <v>0</v>
      </c>
      <c r="M97" s="160" t="s">
        <v>190</v>
      </c>
    </row>
    <row r="98" spans="1:13" ht="22.5" x14ac:dyDescent="0.2">
      <c r="A98" s="79"/>
      <c r="B98" s="168" t="s">
        <v>192</v>
      </c>
      <c r="C98" s="122" t="s">
        <v>273</v>
      </c>
      <c r="D98" s="368">
        <f>IF(EAA!E20&gt;0,EAA!E20,EAA!E20*-1)</f>
        <v>0</v>
      </c>
      <c r="E98" s="94" t="s">
        <v>272</v>
      </c>
      <c r="F98" s="123">
        <f>IF(ESF!B23&gt;0,ESF!B23,ESF!B23*-1)</f>
        <v>0</v>
      </c>
      <c r="G98" s="387">
        <f t="shared" si="8"/>
        <v>0</v>
      </c>
      <c r="H98" s="122" t="s">
        <v>273</v>
      </c>
      <c r="I98" s="374">
        <f>IF(EAA!B20&gt;0,EAA!B20,EAA!B20*-1)</f>
        <v>0</v>
      </c>
      <c r="J98" s="94" t="s">
        <v>272</v>
      </c>
      <c r="K98" s="374">
        <f>IF(ESF!C23&gt;0,ESF!C23,ESF!C23*-1)</f>
        <v>0</v>
      </c>
      <c r="L98" s="381">
        <f t="shared" si="7"/>
        <v>0</v>
      </c>
      <c r="M98" s="160" t="s">
        <v>192</v>
      </c>
    </row>
    <row r="99" spans="1:13" ht="12" thickBot="1" x14ac:dyDescent="0.25">
      <c r="A99" s="77"/>
      <c r="B99" s="190" t="s">
        <v>193</v>
      </c>
      <c r="C99" s="117" t="s">
        <v>273</v>
      </c>
      <c r="D99" s="369">
        <f>IF(EAA!E21&gt;0,EAA!E21,EAA!E21*-1)</f>
        <v>0</v>
      </c>
      <c r="E99" s="109" t="s">
        <v>272</v>
      </c>
      <c r="F99" s="124">
        <f>IF(ESF!B24&gt;0,ESF!B24,ESF!B24*-1)</f>
        <v>0</v>
      </c>
      <c r="G99" s="388">
        <f t="shared" si="8"/>
        <v>0</v>
      </c>
      <c r="H99" s="117" t="s">
        <v>273</v>
      </c>
      <c r="I99" s="375">
        <f>IF(EAA!B21&gt;0,EAA!B21,EAA!B21*-1)</f>
        <v>0</v>
      </c>
      <c r="J99" s="109" t="s">
        <v>272</v>
      </c>
      <c r="K99" s="375">
        <f>IF(ESF!C24&gt;0,ESF!C24,ESF!C24*-1)</f>
        <v>0</v>
      </c>
      <c r="L99" s="382">
        <f t="shared" si="7"/>
        <v>0</v>
      </c>
      <c r="M99" s="161" t="s">
        <v>193</v>
      </c>
    </row>
    <row r="100" spans="1:13" x14ac:dyDescent="0.2">
      <c r="A100" s="68" t="s">
        <v>94</v>
      </c>
      <c r="B100" s="169" t="s">
        <v>160</v>
      </c>
      <c r="C100" s="130" t="s">
        <v>273</v>
      </c>
      <c r="D100" s="391">
        <f>IF(EAA!F5&gt;0,EAA!F5,EAA!F5*-1)</f>
        <v>1649949.0299999996</v>
      </c>
      <c r="E100" s="131" t="s">
        <v>288</v>
      </c>
      <c r="F100" s="133">
        <f>IF(CSF!$B5&gt;0,CSF!$B5,CSF!$C5)</f>
        <v>1649949.03</v>
      </c>
      <c r="G100" s="398">
        <f>ROUND(D100-F100,2)</f>
        <v>0</v>
      </c>
      <c r="H100" s="439"/>
      <c r="I100" s="440"/>
      <c r="J100" s="440"/>
      <c r="K100" s="134"/>
      <c r="L100" s="135"/>
      <c r="M100" s="162" t="s">
        <v>160</v>
      </c>
    </row>
    <row r="101" spans="1:13" x14ac:dyDescent="0.2">
      <c r="A101" s="67"/>
      <c r="B101" s="169" t="s">
        <v>162</v>
      </c>
      <c r="C101" s="122" t="s">
        <v>273</v>
      </c>
      <c r="D101" s="391">
        <f>IF(EAA!F6&gt;0,EAA!F6,EAA!F6*-1)</f>
        <v>740.82000000006519</v>
      </c>
      <c r="E101" s="94" t="s">
        <v>288</v>
      </c>
      <c r="F101" s="123">
        <f>IF(CSF!$B6&gt;0,CSF!$B6,CSF!$C6)</f>
        <v>740.82</v>
      </c>
      <c r="G101" s="387">
        <f>ROUND(D101-F101,2)</f>
        <v>0</v>
      </c>
      <c r="H101" s="439"/>
      <c r="I101" s="440"/>
      <c r="J101" s="440"/>
      <c r="K101" s="134"/>
      <c r="L101" s="135"/>
      <c r="M101" s="162" t="s">
        <v>162</v>
      </c>
    </row>
    <row r="102" spans="1:13" x14ac:dyDescent="0.2">
      <c r="A102" s="67"/>
      <c r="B102" s="169" t="s">
        <v>164</v>
      </c>
      <c r="C102" s="122" t="s">
        <v>273</v>
      </c>
      <c r="D102" s="391">
        <f>IF(EAA!F7&gt;0,EAA!F7,EAA!F7*-1)</f>
        <v>0</v>
      </c>
      <c r="E102" s="94" t="s">
        <v>288</v>
      </c>
      <c r="F102" s="123">
        <f>IF(CSF!$B7&gt;0,CSF!$B7,CSF!$C7)</f>
        <v>0</v>
      </c>
      <c r="G102" s="387">
        <f t="shared" ref="G102:G115" si="9">ROUND(D102-F102,2)</f>
        <v>0</v>
      </c>
      <c r="H102" s="439"/>
      <c r="I102" s="440"/>
      <c r="J102" s="440"/>
      <c r="K102" s="134"/>
      <c r="L102" s="135"/>
      <c r="M102" s="162" t="s">
        <v>164</v>
      </c>
    </row>
    <row r="103" spans="1:13" x14ac:dyDescent="0.2">
      <c r="A103" s="67"/>
      <c r="B103" s="169" t="s">
        <v>166</v>
      </c>
      <c r="C103" s="122" t="s">
        <v>273</v>
      </c>
      <c r="D103" s="391">
        <f>IF(EAA!F8&gt;0,EAA!F8,EAA!F8*-1)</f>
        <v>0</v>
      </c>
      <c r="E103" s="94" t="s">
        <v>288</v>
      </c>
      <c r="F103" s="123">
        <f>IF(CSF!$B8&gt;0,CSF!$B8,CSF!$C8)</f>
        <v>0</v>
      </c>
      <c r="G103" s="387">
        <f t="shared" si="9"/>
        <v>0</v>
      </c>
      <c r="H103" s="439"/>
      <c r="I103" s="440"/>
      <c r="J103" s="440"/>
      <c r="K103" s="134"/>
      <c r="L103" s="135"/>
      <c r="M103" s="162" t="s">
        <v>166</v>
      </c>
    </row>
    <row r="104" spans="1:13" x14ac:dyDescent="0.2">
      <c r="A104" s="67"/>
      <c r="B104" s="169" t="s">
        <v>168</v>
      </c>
      <c r="C104" s="122" t="s">
        <v>273</v>
      </c>
      <c r="D104" s="391">
        <f>IF(EAA!F9&gt;0,EAA!F9,EAA!F9*-1)</f>
        <v>0</v>
      </c>
      <c r="E104" s="94" t="s">
        <v>288</v>
      </c>
      <c r="F104" s="123">
        <f>IF(CSF!$B9&gt;0,CSF!$B9,CSF!$C9)</f>
        <v>0</v>
      </c>
      <c r="G104" s="387">
        <f t="shared" si="9"/>
        <v>0</v>
      </c>
      <c r="H104" s="439"/>
      <c r="I104" s="440"/>
      <c r="J104" s="440"/>
      <c r="K104" s="134"/>
      <c r="L104" s="135"/>
      <c r="M104" s="162" t="s">
        <v>168</v>
      </c>
    </row>
    <row r="105" spans="1:13" ht="22.5" x14ac:dyDescent="0.2">
      <c r="A105" s="67"/>
      <c r="B105" s="169" t="s">
        <v>170</v>
      </c>
      <c r="C105" s="122" t="s">
        <v>273</v>
      </c>
      <c r="D105" s="391">
        <f>IF(EAA!F10&gt;0,EAA!F10,EAA!F10*-1)</f>
        <v>0</v>
      </c>
      <c r="E105" s="94" t="s">
        <v>288</v>
      </c>
      <c r="F105" s="123">
        <f>IF(CSF!$B10&gt;0,CSF!$B10,CSF!$C10)</f>
        <v>0</v>
      </c>
      <c r="G105" s="387">
        <f t="shared" si="9"/>
        <v>0</v>
      </c>
      <c r="H105" s="439"/>
      <c r="I105" s="440"/>
      <c r="J105" s="440"/>
      <c r="K105" s="134"/>
      <c r="L105" s="135"/>
      <c r="M105" s="162" t="s">
        <v>170</v>
      </c>
    </row>
    <row r="106" spans="1:13" x14ac:dyDescent="0.2">
      <c r="A106" s="67"/>
      <c r="B106" s="169" t="s">
        <v>172</v>
      </c>
      <c r="C106" s="122" t="s">
        <v>273</v>
      </c>
      <c r="D106" s="391">
        <f>IF(EAA!F11&gt;0,EAA!F11,EAA!F11*-1)</f>
        <v>0</v>
      </c>
      <c r="E106" s="94" t="s">
        <v>288</v>
      </c>
      <c r="F106" s="123">
        <f>IF(CSF!$B11&gt;0,CSF!$B11,CSF!$C11)</f>
        <v>0</v>
      </c>
      <c r="G106" s="387">
        <f t="shared" si="9"/>
        <v>0</v>
      </c>
      <c r="H106" s="439"/>
      <c r="I106" s="440"/>
      <c r="J106" s="440"/>
      <c r="K106" s="134"/>
      <c r="L106" s="135"/>
      <c r="M106" s="162" t="s">
        <v>172</v>
      </c>
    </row>
    <row r="107" spans="1:13" x14ac:dyDescent="0.2">
      <c r="A107" s="67"/>
      <c r="B107" s="169" t="s">
        <v>178</v>
      </c>
      <c r="C107" s="122" t="s">
        <v>273</v>
      </c>
      <c r="D107" s="391">
        <f>IF(EAA!F13&gt;0,EAA!F13,EAA!F13*-1)</f>
        <v>0</v>
      </c>
      <c r="E107" s="94" t="s">
        <v>288</v>
      </c>
      <c r="F107" s="123">
        <f>IF(CSF!$B14&gt;0,CSF!$B14,CSF!$C14)</f>
        <v>0</v>
      </c>
      <c r="G107" s="387">
        <f t="shared" si="9"/>
        <v>0</v>
      </c>
      <c r="H107" s="439"/>
      <c r="I107" s="440"/>
      <c r="J107" s="440"/>
      <c r="K107" s="134"/>
      <c r="L107" s="135"/>
      <c r="M107" s="162" t="s">
        <v>178</v>
      </c>
    </row>
    <row r="108" spans="1:13" ht="22.5" x14ac:dyDescent="0.2">
      <c r="A108" s="67"/>
      <c r="B108" s="169" t="s">
        <v>180</v>
      </c>
      <c r="C108" s="122" t="s">
        <v>273</v>
      </c>
      <c r="D108" s="391">
        <f>IF(EAA!F14&gt;0,EAA!F14,EAA!F14*-1)</f>
        <v>0</v>
      </c>
      <c r="E108" s="94" t="s">
        <v>288</v>
      </c>
      <c r="F108" s="123">
        <f>IF(CSF!$B15&gt;0,CSF!$B15,CSF!$C15)</f>
        <v>0</v>
      </c>
      <c r="G108" s="387">
        <f t="shared" si="9"/>
        <v>0</v>
      </c>
      <c r="H108" s="439"/>
      <c r="I108" s="440"/>
      <c r="J108" s="440"/>
      <c r="K108" s="134"/>
      <c r="L108" s="135"/>
      <c r="M108" s="162" t="s">
        <v>180</v>
      </c>
    </row>
    <row r="109" spans="1:13" ht="22.5" x14ac:dyDescent="0.2">
      <c r="A109" s="67"/>
      <c r="B109" s="169" t="s">
        <v>182</v>
      </c>
      <c r="C109" s="122" t="s">
        <v>273</v>
      </c>
      <c r="D109" s="391">
        <f>IF(EAA!F15&gt;0,EAA!F15,EAA!F15*-1)</f>
        <v>0</v>
      </c>
      <c r="E109" s="94" t="s">
        <v>288</v>
      </c>
      <c r="F109" s="123">
        <f>IF(CSF!$B16&gt;0,CSF!$B16,CSF!$C16)</f>
        <v>0</v>
      </c>
      <c r="G109" s="387">
        <f t="shared" si="9"/>
        <v>0</v>
      </c>
      <c r="H109" s="439"/>
      <c r="I109" s="440"/>
      <c r="J109" s="440"/>
      <c r="K109" s="134"/>
      <c r="L109" s="135"/>
      <c r="M109" s="162" t="s">
        <v>182</v>
      </c>
    </row>
    <row r="110" spans="1:13" x14ac:dyDescent="0.2">
      <c r="A110" s="67"/>
      <c r="B110" s="169" t="s">
        <v>184</v>
      </c>
      <c r="C110" s="122" t="s">
        <v>273</v>
      </c>
      <c r="D110" s="391">
        <f>IF(EAA!F16&gt;0,EAA!F16,EAA!F16*-1)</f>
        <v>0</v>
      </c>
      <c r="E110" s="94" t="s">
        <v>288</v>
      </c>
      <c r="F110" s="123">
        <f>IF(CSF!$B17&gt;0,CSF!$B17,CSF!$C17)</f>
        <v>0</v>
      </c>
      <c r="G110" s="387">
        <f t="shared" si="9"/>
        <v>0</v>
      </c>
      <c r="H110" s="439"/>
      <c r="I110" s="440"/>
      <c r="J110" s="440"/>
      <c r="K110" s="134"/>
      <c r="L110" s="135"/>
      <c r="M110" s="162" t="s">
        <v>184</v>
      </c>
    </row>
    <row r="111" spans="1:13" x14ac:dyDescent="0.2">
      <c r="A111" s="67"/>
      <c r="B111" s="169" t="s">
        <v>186</v>
      </c>
      <c r="C111" s="122" t="s">
        <v>273</v>
      </c>
      <c r="D111" s="391">
        <f>IF(EAA!F17&gt;0,EAA!F17,EAA!F17*-1)</f>
        <v>0</v>
      </c>
      <c r="E111" s="94" t="s">
        <v>288</v>
      </c>
      <c r="F111" s="123">
        <f>IF(CSF!$B18&gt;0,CSF!$B18,CSF!$C18)</f>
        <v>0</v>
      </c>
      <c r="G111" s="387">
        <f t="shared" si="9"/>
        <v>0</v>
      </c>
      <c r="H111" s="439"/>
      <c r="I111" s="440"/>
      <c r="J111" s="440"/>
      <c r="K111" s="134"/>
      <c r="L111" s="135"/>
      <c r="M111" s="162" t="s">
        <v>186</v>
      </c>
    </row>
    <row r="112" spans="1:13" ht="22.5" x14ac:dyDescent="0.2">
      <c r="A112" s="67"/>
      <c r="B112" s="169" t="s">
        <v>188</v>
      </c>
      <c r="C112" s="122" t="s">
        <v>273</v>
      </c>
      <c r="D112" s="391">
        <f>IF(EAA!F18&gt;0,EAA!F18,EAA!F18*-1)</f>
        <v>8629.7800000000279</v>
      </c>
      <c r="E112" s="94" t="s">
        <v>288</v>
      </c>
      <c r="F112" s="123">
        <f>IF(CSF!$B19&gt;0,CSF!$B19,CSF!$C19)</f>
        <v>8629.7800000000007</v>
      </c>
      <c r="G112" s="387">
        <f t="shared" si="9"/>
        <v>0</v>
      </c>
      <c r="H112" s="439"/>
      <c r="I112" s="440"/>
      <c r="J112" s="440"/>
      <c r="K112" s="134"/>
      <c r="L112" s="135"/>
      <c r="M112" s="162" t="s">
        <v>188</v>
      </c>
    </row>
    <row r="113" spans="1:13" x14ac:dyDescent="0.2">
      <c r="A113" s="67"/>
      <c r="B113" s="169" t="s">
        <v>190</v>
      </c>
      <c r="C113" s="122" t="s">
        <v>273</v>
      </c>
      <c r="D113" s="391">
        <f>IF(EAA!F19&gt;0,EAA!F19,EAA!F19*-1)</f>
        <v>0</v>
      </c>
      <c r="E113" s="94" t="s">
        <v>288</v>
      </c>
      <c r="F113" s="123">
        <f>IF(CSF!$B20&gt;0,CSF!$B20,CSF!$C20)</f>
        <v>0</v>
      </c>
      <c r="G113" s="387">
        <f t="shared" si="9"/>
        <v>0</v>
      </c>
      <c r="H113" s="439"/>
      <c r="I113" s="440"/>
      <c r="J113" s="440"/>
      <c r="K113" s="134"/>
      <c r="L113" s="135"/>
      <c r="M113" s="162" t="s">
        <v>190</v>
      </c>
    </row>
    <row r="114" spans="1:13" ht="22.5" x14ac:dyDescent="0.2">
      <c r="A114" s="67"/>
      <c r="B114" s="169" t="s">
        <v>192</v>
      </c>
      <c r="C114" s="122" t="s">
        <v>273</v>
      </c>
      <c r="D114" s="391">
        <f>IF(EAA!F20&gt;0,EAA!F20,EAA!F20*-1)</f>
        <v>0</v>
      </c>
      <c r="E114" s="94" t="s">
        <v>288</v>
      </c>
      <c r="F114" s="123">
        <f>IF(CSF!$B21&gt;0,CSF!$B21,CSF!$C21)</f>
        <v>0</v>
      </c>
      <c r="G114" s="387">
        <f t="shared" si="9"/>
        <v>0</v>
      </c>
      <c r="H114" s="439"/>
      <c r="I114" s="440"/>
      <c r="J114" s="440"/>
      <c r="K114" s="134"/>
      <c r="L114" s="135"/>
      <c r="M114" s="162" t="s">
        <v>192</v>
      </c>
    </row>
    <row r="115" spans="1:13" ht="12" thickBot="1" x14ac:dyDescent="0.25">
      <c r="A115" s="67"/>
      <c r="B115" s="169" t="s">
        <v>193</v>
      </c>
      <c r="C115" s="125" t="s">
        <v>273</v>
      </c>
      <c r="D115" s="369">
        <f>IF(EAA!F21&gt;0,EAA!F21,EAA!F21*-1)</f>
        <v>0</v>
      </c>
      <c r="E115" s="126" t="s">
        <v>288</v>
      </c>
      <c r="F115" s="127">
        <f>IF(CSF!$B22&gt;0,CSF!$B22,CSF!$C22)</f>
        <v>0</v>
      </c>
      <c r="G115" s="388">
        <f t="shared" si="9"/>
        <v>0</v>
      </c>
      <c r="H115" s="439"/>
      <c r="I115" s="440"/>
      <c r="J115" s="440"/>
      <c r="K115" s="134"/>
      <c r="L115" s="198"/>
      <c r="M115" s="162" t="s">
        <v>193</v>
      </c>
    </row>
    <row r="116" spans="1:13" ht="12" thickBot="1" x14ac:dyDescent="0.25">
      <c r="A116" s="78" t="s">
        <v>97</v>
      </c>
      <c r="B116" s="170"/>
      <c r="C116" s="90" t="s">
        <v>287</v>
      </c>
      <c r="D116" s="360">
        <f>IF(ADP!E34&gt;0,ADP!E34,ADP!E34*-1)</f>
        <v>23432.99</v>
      </c>
      <c r="E116" s="91" t="s">
        <v>272</v>
      </c>
      <c r="F116" s="360">
        <f>IF(ESF!E26&gt;0,ESF!E26,ESF!E26*-1)</f>
        <v>23432.99</v>
      </c>
      <c r="G116" s="385">
        <f>ROUND(D116-F116,2)</f>
        <v>0</v>
      </c>
      <c r="H116" s="90" t="s">
        <v>287</v>
      </c>
      <c r="I116" s="371">
        <f>IF(ADP!D34&gt;0,ADP!D34,ADP!D34*-1)</f>
        <v>61909.85</v>
      </c>
      <c r="J116" s="91" t="s">
        <v>272</v>
      </c>
      <c r="K116" s="371">
        <f>IF(ESF!F26&gt;0,ESF!F26,ESF!F26*-1)</f>
        <v>61909.85</v>
      </c>
      <c r="L116" s="400">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7109375" style="3" customWidth="1"/>
    <col min="5" max="5" width="19.5703125" style="3" customWidth="1"/>
    <col min="6" max="16384" width="11.42578125" style="3"/>
  </cols>
  <sheetData>
    <row r="1" spans="1:5" ht="53.45" customHeight="1" x14ac:dyDescent="0.2">
      <c r="A1" s="497" t="s">
        <v>689</v>
      </c>
      <c r="B1" s="498"/>
      <c r="C1" s="498"/>
      <c r="D1" s="498"/>
      <c r="E1" s="499"/>
    </row>
    <row r="2" spans="1:5" x14ac:dyDescent="0.2">
      <c r="A2" s="341"/>
      <c r="B2" s="341"/>
      <c r="C2" s="341"/>
      <c r="D2" s="341"/>
      <c r="E2" s="341"/>
    </row>
    <row r="3" spans="1:5" ht="15" customHeight="1" x14ac:dyDescent="0.2">
      <c r="A3" s="516" t="s">
        <v>100</v>
      </c>
      <c r="B3" s="516"/>
      <c r="C3" s="223" t="s">
        <v>624</v>
      </c>
      <c r="D3" s="223" t="s">
        <v>334</v>
      </c>
      <c r="E3" s="223" t="s">
        <v>625</v>
      </c>
    </row>
    <row r="4" spans="1:5" x14ac:dyDescent="0.2">
      <c r="A4" s="342"/>
      <c r="B4" s="343"/>
      <c r="C4" s="344"/>
      <c r="D4" s="344"/>
      <c r="E4" s="344"/>
    </row>
    <row r="5" spans="1:5" ht="12.95" customHeight="1" x14ac:dyDescent="0.2">
      <c r="A5" s="345" t="s">
        <v>626</v>
      </c>
      <c r="B5" s="346"/>
      <c r="C5" s="347">
        <f>C6+C7</f>
        <v>5037552</v>
      </c>
      <c r="D5" s="347">
        <f>D6+D7</f>
        <v>1260049.2</v>
      </c>
      <c r="E5" s="347">
        <f>E6+E7</f>
        <v>1260049.2</v>
      </c>
    </row>
    <row r="6" spans="1:5" ht="12.95" customHeight="1" x14ac:dyDescent="0.2">
      <c r="A6" s="348"/>
      <c r="B6" s="349" t="s">
        <v>627</v>
      </c>
      <c r="C6" s="350"/>
      <c r="D6" s="350"/>
      <c r="E6" s="350"/>
    </row>
    <row r="7" spans="1:5" ht="12.95" customHeight="1" x14ac:dyDescent="0.2">
      <c r="A7" s="348"/>
      <c r="B7" s="349" t="s">
        <v>628</v>
      </c>
      <c r="C7" s="350">
        <v>5037552</v>
      </c>
      <c r="D7" s="350">
        <v>1260049.2</v>
      </c>
      <c r="E7" s="350">
        <v>1260049.2</v>
      </c>
    </row>
    <row r="8" spans="1:5" x14ac:dyDescent="0.2">
      <c r="A8" s="348"/>
      <c r="B8" s="351"/>
      <c r="C8" s="350"/>
      <c r="D8" s="350"/>
      <c r="E8" s="350"/>
    </row>
    <row r="9" spans="1:5" ht="12.95" customHeight="1" x14ac:dyDescent="0.2">
      <c r="A9" s="345" t="s">
        <v>629</v>
      </c>
      <c r="B9" s="346"/>
      <c r="C9" s="347">
        <f>C10+C11</f>
        <v>5037552</v>
      </c>
      <c r="D9" s="347">
        <f>D10+D11</f>
        <v>868660.32</v>
      </c>
      <c r="E9" s="347">
        <f>E10+E11</f>
        <v>868660.32</v>
      </c>
    </row>
    <row r="10" spans="1:5" ht="12.95" customHeight="1" x14ac:dyDescent="0.2">
      <c r="A10" s="348"/>
      <c r="B10" s="349" t="s">
        <v>630</v>
      </c>
      <c r="C10" s="350"/>
      <c r="D10" s="350"/>
      <c r="E10" s="350"/>
    </row>
    <row r="11" spans="1:5" ht="12.95" customHeight="1" x14ac:dyDescent="0.2">
      <c r="A11" s="348"/>
      <c r="B11" s="349" t="s">
        <v>631</v>
      </c>
      <c r="C11" s="350">
        <v>5037552</v>
      </c>
      <c r="D11" s="350">
        <v>868660.32</v>
      </c>
      <c r="E11" s="350">
        <v>868660.32</v>
      </c>
    </row>
    <row r="12" spans="1:5" x14ac:dyDescent="0.2">
      <c r="A12" s="348"/>
      <c r="B12" s="351"/>
      <c r="C12" s="350"/>
      <c r="D12" s="350"/>
      <c r="E12" s="350"/>
    </row>
    <row r="13" spans="1:5" ht="12.95" customHeight="1" x14ac:dyDescent="0.2">
      <c r="A13" s="345" t="s">
        <v>632</v>
      </c>
      <c r="B13" s="346"/>
      <c r="C13" s="347">
        <f>C5-C9</f>
        <v>0</v>
      </c>
      <c r="D13" s="347">
        <f>D5-D9</f>
        <v>391388.88</v>
      </c>
      <c r="E13" s="347">
        <f>E5-E9</f>
        <v>391388.88</v>
      </c>
    </row>
    <row r="14" spans="1:5" x14ac:dyDescent="0.2">
      <c r="A14" s="352"/>
      <c r="B14" s="353"/>
      <c r="C14" s="354"/>
      <c r="D14" s="354"/>
      <c r="E14" s="354"/>
    </row>
    <row r="15" spans="1:5" ht="15" customHeight="1" x14ac:dyDescent="0.2">
      <c r="A15" s="516" t="s">
        <v>100</v>
      </c>
      <c r="B15" s="516"/>
      <c r="C15" s="223" t="s">
        <v>624</v>
      </c>
      <c r="D15" s="223" t="s">
        <v>334</v>
      </c>
      <c r="E15" s="223" t="s">
        <v>625</v>
      </c>
    </row>
    <row r="16" spans="1:5" x14ac:dyDescent="0.2">
      <c r="A16" s="348"/>
      <c r="B16" s="349"/>
      <c r="C16" s="355"/>
      <c r="D16" s="355"/>
      <c r="E16" s="355"/>
    </row>
    <row r="17" spans="1:5" ht="12.95" customHeight="1" x14ac:dyDescent="0.2">
      <c r="A17" s="345" t="s">
        <v>633</v>
      </c>
      <c r="B17" s="346"/>
      <c r="C17" s="347">
        <f>C13</f>
        <v>0</v>
      </c>
      <c r="D17" s="347">
        <f>D13</f>
        <v>391388.88</v>
      </c>
      <c r="E17" s="347">
        <f>E13</f>
        <v>391388.88</v>
      </c>
    </row>
    <row r="18" spans="1:5" x14ac:dyDescent="0.2">
      <c r="A18" s="348"/>
      <c r="B18" s="349"/>
      <c r="C18" s="347"/>
      <c r="D18" s="347"/>
      <c r="E18" s="347"/>
    </row>
    <row r="19" spans="1:5" ht="12.95" customHeight="1" x14ac:dyDescent="0.2">
      <c r="A19" s="345" t="s">
        <v>634</v>
      </c>
      <c r="B19" s="346"/>
      <c r="C19" s="350">
        <v>0</v>
      </c>
      <c r="D19" s="350">
        <v>0</v>
      </c>
      <c r="E19" s="350">
        <v>0</v>
      </c>
    </row>
    <row r="20" spans="1:5" x14ac:dyDescent="0.2">
      <c r="A20" s="348"/>
      <c r="B20" s="349"/>
      <c r="C20" s="350"/>
      <c r="D20" s="350"/>
      <c r="E20" s="350"/>
    </row>
    <row r="21" spans="1:5" ht="12.95" customHeight="1" x14ac:dyDescent="0.2">
      <c r="A21" s="345" t="s">
        <v>635</v>
      </c>
      <c r="B21" s="346"/>
      <c r="C21" s="347">
        <f>C17+C19</f>
        <v>0</v>
      </c>
      <c r="D21" s="347">
        <f>D17+D19</f>
        <v>391388.88</v>
      </c>
      <c r="E21" s="347">
        <f>E17+E19</f>
        <v>391388.88</v>
      </c>
    </row>
    <row r="22" spans="1:5" x14ac:dyDescent="0.2">
      <c r="A22" s="352"/>
      <c r="B22" s="353"/>
      <c r="C22" s="354"/>
      <c r="D22" s="354"/>
      <c r="E22" s="354"/>
    </row>
    <row r="23" spans="1:5" ht="15" customHeight="1" x14ac:dyDescent="0.2">
      <c r="A23" s="516" t="s">
        <v>100</v>
      </c>
      <c r="B23" s="516"/>
      <c r="C23" s="223" t="s">
        <v>624</v>
      </c>
      <c r="D23" s="223" t="s">
        <v>334</v>
      </c>
      <c r="E23" s="223" t="s">
        <v>625</v>
      </c>
    </row>
    <row r="24" spans="1:5" x14ac:dyDescent="0.2">
      <c r="A24" s="348"/>
      <c r="B24" s="349"/>
      <c r="C24" s="355"/>
      <c r="D24" s="355"/>
      <c r="E24" s="355"/>
    </row>
    <row r="25" spans="1:5" ht="12.95" customHeight="1" x14ac:dyDescent="0.2">
      <c r="A25" s="345" t="s">
        <v>636</v>
      </c>
      <c r="B25" s="346"/>
      <c r="C25" s="350"/>
      <c r="D25" s="350"/>
      <c r="E25" s="350"/>
    </row>
    <row r="26" spans="1:5" x14ac:dyDescent="0.2">
      <c r="A26" s="348"/>
      <c r="B26" s="349"/>
      <c r="C26" s="350"/>
      <c r="D26" s="350"/>
      <c r="E26" s="350"/>
    </row>
    <row r="27" spans="1:5" ht="12.95" customHeight="1" x14ac:dyDescent="0.2">
      <c r="A27" s="345" t="s">
        <v>637</v>
      </c>
      <c r="B27" s="346"/>
      <c r="C27" s="350"/>
      <c r="D27" s="350"/>
      <c r="E27" s="350"/>
    </row>
    <row r="28" spans="1:5" x14ac:dyDescent="0.2">
      <c r="A28" s="348"/>
      <c r="B28" s="349"/>
      <c r="C28" s="350"/>
      <c r="D28" s="350"/>
      <c r="E28" s="350"/>
    </row>
    <row r="29" spans="1:5" ht="12.95" customHeight="1" x14ac:dyDescent="0.2">
      <c r="A29" s="345" t="s">
        <v>638</v>
      </c>
      <c r="B29" s="346"/>
      <c r="C29" s="347">
        <f>C25-C27</f>
        <v>0</v>
      </c>
      <c r="D29" s="347">
        <f>D25-D27</f>
        <v>0</v>
      </c>
      <c r="E29" s="347">
        <f>E25-E27</f>
        <v>0</v>
      </c>
    </row>
    <row r="31" spans="1:5" x14ac:dyDescent="0.2">
      <c r="B31" s="356" t="s">
        <v>444</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E45" sqref="E45"/>
    </sheetView>
  </sheetViews>
  <sheetFormatPr baseColWidth="10" defaultColWidth="11.42578125" defaultRowHeight="11.25" x14ac:dyDescent="0.2"/>
  <cols>
    <col min="1" max="1" width="16.28515625" style="3" bestFit="1" customWidth="1"/>
    <col min="2" max="2" width="16" style="3" customWidth="1"/>
    <col min="3" max="4" width="10.7109375" style="3" customWidth="1"/>
    <col min="5" max="5" width="16" style="204" customWidth="1"/>
    <col min="6" max="6" width="13" style="3" customWidth="1"/>
    <col min="7" max="7" width="18.140625" style="3" customWidth="1"/>
    <col min="8" max="9" width="16" style="204" customWidth="1"/>
    <col min="10" max="16384" width="11.42578125" style="3"/>
  </cols>
  <sheetData>
    <row r="1" spans="1:12" ht="14.65" customHeight="1" x14ac:dyDescent="0.2">
      <c r="A1" s="438" t="s">
        <v>680</v>
      </c>
      <c r="B1" s="438"/>
      <c r="C1" s="438"/>
      <c r="D1" s="438"/>
      <c r="E1" s="438"/>
      <c r="F1" s="438"/>
      <c r="G1" s="438"/>
      <c r="H1" s="199" t="s">
        <v>0</v>
      </c>
      <c r="I1" s="357">
        <v>2026</v>
      </c>
    </row>
    <row r="2" spans="1:12" ht="14.65" customHeight="1" x14ac:dyDescent="0.2">
      <c r="A2" s="438" t="s">
        <v>639</v>
      </c>
      <c r="B2" s="438"/>
      <c r="C2" s="438"/>
      <c r="D2" s="438"/>
      <c r="E2" s="438"/>
      <c r="F2" s="438"/>
      <c r="G2" s="438"/>
      <c r="H2" s="200" t="s">
        <v>2</v>
      </c>
      <c r="I2" s="201" t="s">
        <v>3</v>
      </c>
    </row>
    <row r="3" spans="1:12" ht="14.65" customHeight="1" x14ac:dyDescent="0.2">
      <c r="A3" s="438" t="s">
        <v>681</v>
      </c>
      <c r="B3" s="438"/>
      <c r="C3" s="438"/>
      <c r="D3" s="438"/>
      <c r="E3" s="438"/>
      <c r="F3" s="438"/>
      <c r="G3" s="438"/>
      <c r="H3" s="202" t="s">
        <v>4</v>
      </c>
      <c r="I3" s="203">
        <v>1</v>
      </c>
    </row>
    <row r="4" spans="1:12" ht="12" thickBot="1" x14ac:dyDescent="0.25"/>
    <row r="5" spans="1:12" ht="15.75" customHeight="1" x14ac:dyDescent="0.2">
      <c r="A5" s="466" t="s">
        <v>5</v>
      </c>
      <c r="B5" s="466" t="s">
        <v>323</v>
      </c>
      <c r="C5" s="466" t="s">
        <v>271</v>
      </c>
      <c r="D5" s="468" t="s">
        <v>324</v>
      </c>
      <c r="E5" s="470" t="s">
        <v>284</v>
      </c>
      <c r="F5" s="468" t="s">
        <v>271</v>
      </c>
      <c r="G5" s="468" t="s">
        <v>324</v>
      </c>
      <c r="H5" s="470" t="s">
        <v>284</v>
      </c>
      <c r="I5" s="472" t="s">
        <v>285</v>
      </c>
    </row>
    <row r="6" spans="1:12" ht="15" customHeight="1" x14ac:dyDescent="0.2">
      <c r="A6" s="467"/>
      <c r="B6" s="467"/>
      <c r="C6" s="467"/>
      <c r="D6" s="469"/>
      <c r="E6" s="471"/>
      <c r="F6" s="469"/>
      <c r="G6" s="469"/>
      <c r="H6" s="471"/>
      <c r="I6" s="473"/>
    </row>
    <row r="7" spans="1:12" x14ac:dyDescent="0.2">
      <c r="A7" s="205" t="s">
        <v>290</v>
      </c>
      <c r="B7" s="206" t="s">
        <v>325</v>
      </c>
      <c r="C7" s="207" t="s">
        <v>326</v>
      </c>
      <c r="D7" s="207" t="s">
        <v>327</v>
      </c>
      <c r="E7" s="208">
        <f>+EAI!B15</f>
        <v>5037552</v>
      </c>
      <c r="F7" s="207" t="s">
        <v>328</v>
      </c>
      <c r="G7" s="207" t="s">
        <v>329</v>
      </c>
      <c r="H7" s="208">
        <f>+Memoria!C41</f>
        <v>5037552</v>
      </c>
      <c r="I7" s="209">
        <f>ROUND(E7-H7,2)</f>
        <v>0</v>
      </c>
    </row>
    <row r="8" spans="1:12" ht="22.5"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1260049.2</v>
      </c>
      <c r="F9" s="211" t="s">
        <v>328</v>
      </c>
      <c r="G9" s="211" t="s">
        <v>335</v>
      </c>
      <c r="H9" s="212">
        <f>+Memoria!C44+Memoria!C45</f>
        <v>-1260049.2</v>
      </c>
      <c r="I9" s="213">
        <f>ROUND(E9+H9,2)</f>
        <v>0</v>
      </c>
    </row>
    <row r="10" spans="1:12" ht="12" thickBot="1" x14ac:dyDescent="0.25">
      <c r="A10" s="210" t="s">
        <v>297</v>
      </c>
      <c r="B10" s="5" t="s">
        <v>336</v>
      </c>
      <c r="C10" s="211" t="s">
        <v>326</v>
      </c>
      <c r="D10" s="211" t="s">
        <v>337</v>
      </c>
      <c r="E10" s="212">
        <f>+EAI!F15</f>
        <v>1260049.2</v>
      </c>
      <c r="F10" s="211" t="s">
        <v>328</v>
      </c>
      <c r="G10" s="211" t="s">
        <v>338</v>
      </c>
      <c r="H10" s="212">
        <f>+Memoria!C45</f>
        <v>-1260049.2</v>
      </c>
      <c r="I10" s="213">
        <f>ROUND(E10+H10,2)</f>
        <v>0</v>
      </c>
    </row>
    <row r="11" spans="1:12" ht="10.15" customHeight="1" x14ac:dyDescent="0.2">
      <c r="A11" s="474"/>
      <c r="B11" s="475"/>
      <c r="C11" s="475"/>
      <c r="D11" s="475"/>
      <c r="E11" s="475"/>
      <c r="F11" s="475"/>
      <c r="G11" s="475"/>
      <c r="H11" s="475"/>
      <c r="I11" s="476"/>
      <c r="L11" s="466"/>
    </row>
    <row r="12" spans="1:12" ht="10.5" customHeight="1" x14ac:dyDescent="0.2">
      <c r="A12" s="210" t="s">
        <v>299</v>
      </c>
      <c r="B12" s="5" t="s">
        <v>339</v>
      </c>
      <c r="C12" s="211" t="s">
        <v>340</v>
      </c>
      <c r="D12" s="211" t="s">
        <v>341</v>
      </c>
      <c r="E12" s="212">
        <f>+CA!B13</f>
        <v>5037552</v>
      </c>
      <c r="F12" s="211" t="s">
        <v>328</v>
      </c>
      <c r="G12" s="211" t="s">
        <v>342</v>
      </c>
      <c r="H12" s="212">
        <f>+Memoria!C50</f>
        <v>-5037552</v>
      </c>
      <c r="I12" s="213">
        <f>+ROUND(E12+H12,2)</f>
        <v>0</v>
      </c>
      <c r="L12" s="467"/>
    </row>
    <row r="13" spans="1:12" ht="22.5" x14ac:dyDescent="0.2">
      <c r="A13" s="210" t="s">
        <v>302</v>
      </c>
      <c r="B13" s="5" t="s">
        <v>343</v>
      </c>
      <c r="C13" s="211" t="s">
        <v>340</v>
      </c>
      <c r="D13" s="211" t="s">
        <v>331</v>
      </c>
      <c r="E13" s="212">
        <f>+CA!C13</f>
        <v>0</v>
      </c>
      <c r="F13" s="211" t="s">
        <v>328</v>
      </c>
      <c r="G13" s="211" t="s">
        <v>344</v>
      </c>
      <c r="H13" s="212">
        <f>+Memoria!C52</f>
        <v>0</v>
      </c>
      <c r="I13" s="213">
        <f>+ROUND(E13+H13,2)</f>
        <v>0</v>
      </c>
    </row>
    <row r="14" spans="1:12" x14ac:dyDescent="0.2">
      <c r="A14" s="210" t="s">
        <v>304</v>
      </c>
      <c r="B14" s="5" t="s">
        <v>345</v>
      </c>
      <c r="C14" s="211" t="s">
        <v>340</v>
      </c>
      <c r="D14" s="211" t="s">
        <v>334</v>
      </c>
      <c r="E14" s="212">
        <f>+CA!E13</f>
        <v>868660.32</v>
      </c>
      <c r="F14" s="211" t="s">
        <v>328</v>
      </c>
      <c r="G14" s="211" t="s">
        <v>641</v>
      </c>
      <c r="H14" s="212">
        <f>+Memoria!C54+Memoria!C55+Memoria!C56</f>
        <v>868660.32</v>
      </c>
      <c r="I14" s="213">
        <f>ROUND(E14-H14,2)</f>
        <v>0</v>
      </c>
    </row>
    <row r="15" spans="1:12" x14ac:dyDescent="0.2">
      <c r="A15" s="210" t="s">
        <v>306</v>
      </c>
      <c r="B15" s="5" t="s">
        <v>346</v>
      </c>
      <c r="C15" s="211" t="s">
        <v>340</v>
      </c>
      <c r="D15" s="211" t="s">
        <v>347</v>
      </c>
      <c r="E15" s="212">
        <f>+CA!F13</f>
        <v>868660.32</v>
      </c>
      <c r="F15" s="211" t="s">
        <v>328</v>
      </c>
      <c r="G15" s="211">
        <v>8.25</v>
      </c>
      <c r="H15" s="212">
        <f>+Memoria!C56</f>
        <v>868660.32</v>
      </c>
      <c r="I15" s="213">
        <f>ROUND(E15-H15,2)</f>
        <v>0</v>
      </c>
    </row>
    <row r="16" spans="1:12" x14ac:dyDescent="0.2">
      <c r="A16" s="474"/>
      <c r="B16" s="475"/>
      <c r="C16" s="475"/>
      <c r="D16" s="475"/>
      <c r="E16" s="475"/>
      <c r="F16" s="475"/>
      <c r="G16" s="475"/>
      <c r="H16" s="475"/>
      <c r="I16" s="476"/>
    </row>
    <row r="17" spans="1:9" x14ac:dyDescent="0.2">
      <c r="A17" s="210" t="s">
        <v>299</v>
      </c>
      <c r="B17" s="5" t="s">
        <v>348</v>
      </c>
      <c r="C17" s="211" t="s">
        <v>349</v>
      </c>
      <c r="D17" s="211" t="s">
        <v>341</v>
      </c>
      <c r="E17" s="212">
        <f>+CTG!B15</f>
        <v>5037552</v>
      </c>
      <c r="F17" s="211" t="s">
        <v>328</v>
      </c>
      <c r="G17" s="211" t="s">
        <v>342</v>
      </c>
      <c r="H17" s="212">
        <f>+Memoria!C50</f>
        <v>-5037552</v>
      </c>
      <c r="I17" s="213">
        <f>+ROUND(E17+H17,2)</f>
        <v>0</v>
      </c>
    </row>
    <row r="18" spans="1:9" ht="22.5" x14ac:dyDescent="0.2">
      <c r="A18" s="210" t="s">
        <v>302</v>
      </c>
      <c r="B18" s="5" t="s">
        <v>350</v>
      </c>
      <c r="C18" s="211" t="s">
        <v>349</v>
      </c>
      <c r="D18" s="211" t="s">
        <v>331</v>
      </c>
      <c r="E18" s="212">
        <f>+CTG!C15</f>
        <v>0</v>
      </c>
      <c r="F18" s="211" t="s">
        <v>328</v>
      </c>
      <c r="G18" s="211" t="s">
        <v>344</v>
      </c>
      <c r="H18" s="212">
        <f>+Memoria!C52</f>
        <v>0</v>
      </c>
      <c r="I18" s="213">
        <f>+ROUND(E18+H18,2)</f>
        <v>0</v>
      </c>
    </row>
    <row r="19" spans="1:9" x14ac:dyDescent="0.2">
      <c r="A19" s="210" t="s">
        <v>304</v>
      </c>
      <c r="B19" s="5" t="s">
        <v>351</v>
      </c>
      <c r="C19" s="211" t="s">
        <v>349</v>
      </c>
      <c r="D19" s="211" t="s">
        <v>334</v>
      </c>
      <c r="E19" s="212">
        <f>+CTG!E15</f>
        <v>868660.32</v>
      </c>
      <c r="F19" s="211" t="s">
        <v>328</v>
      </c>
      <c r="G19" s="211" t="s">
        <v>641</v>
      </c>
      <c r="H19" s="212">
        <f>+Memoria!C54+Memoria!C55+Memoria!C56</f>
        <v>868660.32</v>
      </c>
      <c r="I19" s="213">
        <f>+ROUND(E19-H19,2)</f>
        <v>0</v>
      </c>
    </row>
    <row r="20" spans="1:9" x14ac:dyDescent="0.2">
      <c r="A20" s="210" t="s">
        <v>306</v>
      </c>
      <c r="B20" s="5" t="s">
        <v>352</v>
      </c>
      <c r="C20" s="211" t="s">
        <v>349</v>
      </c>
      <c r="D20" s="211" t="s">
        <v>347</v>
      </c>
      <c r="E20" s="212">
        <f>+CTG!F15</f>
        <v>868660.32</v>
      </c>
      <c r="F20" s="211" t="s">
        <v>328</v>
      </c>
      <c r="G20" s="211">
        <v>8.25</v>
      </c>
      <c r="H20" s="212">
        <f>+Memoria!C56</f>
        <v>868660.32</v>
      </c>
      <c r="I20" s="213">
        <f>+ROUND(E20-H20,2)</f>
        <v>0</v>
      </c>
    </row>
    <row r="21" spans="1:9" x14ac:dyDescent="0.2">
      <c r="A21" s="474"/>
      <c r="B21" s="475"/>
      <c r="C21" s="475"/>
      <c r="D21" s="475"/>
      <c r="E21" s="475"/>
      <c r="F21" s="475"/>
      <c r="G21" s="475"/>
      <c r="H21" s="475"/>
      <c r="I21" s="476"/>
    </row>
    <row r="22" spans="1:9" x14ac:dyDescent="0.2">
      <c r="A22" s="210" t="s">
        <v>299</v>
      </c>
      <c r="B22" s="5" t="s">
        <v>353</v>
      </c>
      <c r="C22" s="211" t="s">
        <v>354</v>
      </c>
      <c r="D22" s="211" t="s">
        <v>341</v>
      </c>
      <c r="E22" s="212">
        <f>+COG!B76</f>
        <v>5037552</v>
      </c>
      <c r="F22" s="211" t="s">
        <v>328</v>
      </c>
      <c r="G22" s="211" t="s">
        <v>342</v>
      </c>
      <c r="H22" s="212">
        <f>+Memoria!C50</f>
        <v>-5037552</v>
      </c>
      <c r="I22" s="213">
        <f>+ROUND(E22+H22,2)</f>
        <v>0</v>
      </c>
    </row>
    <row r="23" spans="1:9" ht="22.5" x14ac:dyDescent="0.2">
      <c r="A23" s="210" t="s">
        <v>302</v>
      </c>
      <c r="B23" s="5" t="s">
        <v>355</v>
      </c>
      <c r="C23" s="211" t="s">
        <v>354</v>
      </c>
      <c r="D23" s="211" t="s">
        <v>331</v>
      </c>
      <c r="E23" s="212">
        <f>+COG!C76</f>
        <v>0</v>
      </c>
      <c r="F23" s="211" t="s">
        <v>328</v>
      </c>
      <c r="G23" s="211" t="s">
        <v>344</v>
      </c>
      <c r="H23" s="212">
        <f>+Memoria!C52</f>
        <v>0</v>
      </c>
      <c r="I23" s="213">
        <f>+ROUND(E23+H23,2)</f>
        <v>0</v>
      </c>
    </row>
    <row r="24" spans="1:9" x14ac:dyDescent="0.2">
      <c r="A24" s="210" t="s">
        <v>304</v>
      </c>
      <c r="B24" s="5" t="s">
        <v>356</v>
      </c>
      <c r="C24" s="211" t="s">
        <v>354</v>
      </c>
      <c r="D24" s="211" t="s">
        <v>334</v>
      </c>
      <c r="E24" s="212">
        <f>+COG!E76</f>
        <v>868660.32000000007</v>
      </c>
      <c r="F24" s="211" t="s">
        <v>328</v>
      </c>
      <c r="G24" s="211" t="s">
        <v>641</v>
      </c>
      <c r="H24" s="212">
        <f>+Memoria!C54+Memoria!C55+Memoria!C56</f>
        <v>868660.32</v>
      </c>
      <c r="I24" s="213">
        <f>+ROUND(E24-H24,2)</f>
        <v>0</v>
      </c>
    </row>
    <row r="25" spans="1:9" x14ac:dyDescent="0.2">
      <c r="A25" s="210" t="s">
        <v>306</v>
      </c>
      <c r="B25" s="5" t="s">
        <v>357</v>
      </c>
      <c r="C25" s="211" t="s">
        <v>354</v>
      </c>
      <c r="D25" s="211" t="s">
        <v>347</v>
      </c>
      <c r="E25" s="212">
        <f>+COG!F76</f>
        <v>868660.32000000007</v>
      </c>
      <c r="F25" s="211" t="s">
        <v>328</v>
      </c>
      <c r="G25" s="211">
        <v>8.25</v>
      </c>
      <c r="H25" s="212">
        <f>+Memoria!C56</f>
        <v>868660.32</v>
      </c>
      <c r="I25" s="213">
        <f>+ROUND(E25-H25,2)</f>
        <v>0</v>
      </c>
    </row>
    <row r="26" spans="1:9" x14ac:dyDescent="0.2">
      <c r="A26" s="474"/>
      <c r="B26" s="475"/>
      <c r="C26" s="475"/>
      <c r="D26" s="475"/>
      <c r="E26" s="475"/>
      <c r="F26" s="475"/>
      <c r="G26" s="475"/>
      <c r="H26" s="475"/>
      <c r="I26" s="476"/>
    </row>
    <row r="27" spans="1:9" x14ac:dyDescent="0.2">
      <c r="A27" s="210" t="s">
        <v>299</v>
      </c>
      <c r="B27" s="5" t="s">
        <v>358</v>
      </c>
      <c r="C27" s="211" t="s">
        <v>359</v>
      </c>
      <c r="D27" s="211" t="s">
        <v>341</v>
      </c>
      <c r="E27" s="212">
        <f>+CFG!B41</f>
        <v>5037552</v>
      </c>
      <c r="F27" s="211" t="s">
        <v>328</v>
      </c>
      <c r="G27" s="211" t="s">
        <v>342</v>
      </c>
      <c r="H27" s="212">
        <f>+Memoria!C50</f>
        <v>-5037552</v>
      </c>
      <c r="I27" s="213">
        <f>+ROUND(E27+H27,2)</f>
        <v>0</v>
      </c>
    </row>
    <row r="28" spans="1:9" ht="22.5" x14ac:dyDescent="0.2">
      <c r="A28" s="210" t="s">
        <v>302</v>
      </c>
      <c r="B28" s="5" t="s">
        <v>360</v>
      </c>
      <c r="C28" s="211" t="s">
        <v>359</v>
      </c>
      <c r="D28" s="211" t="s">
        <v>331</v>
      </c>
      <c r="E28" s="212">
        <f>+CFG!C41</f>
        <v>0</v>
      </c>
      <c r="F28" s="211" t="s">
        <v>328</v>
      </c>
      <c r="G28" s="211" t="s">
        <v>344</v>
      </c>
      <c r="H28" s="212">
        <f>+Memoria!C52</f>
        <v>0</v>
      </c>
      <c r="I28" s="213">
        <f>+ROUND(E28+H28,2)</f>
        <v>0</v>
      </c>
    </row>
    <row r="29" spans="1:9" x14ac:dyDescent="0.2">
      <c r="A29" s="210" t="s">
        <v>304</v>
      </c>
      <c r="B29" s="5" t="s">
        <v>361</v>
      </c>
      <c r="C29" s="211" t="s">
        <v>359</v>
      </c>
      <c r="D29" s="211" t="s">
        <v>334</v>
      </c>
      <c r="E29" s="212">
        <f>+CFG!E41</f>
        <v>868660.32</v>
      </c>
      <c r="F29" s="211" t="s">
        <v>328</v>
      </c>
      <c r="G29" s="211" t="s">
        <v>641</v>
      </c>
      <c r="H29" s="212">
        <f>+Memoria!C54+Memoria!C55+Memoria!C56</f>
        <v>868660.32</v>
      </c>
      <c r="I29" s="213">
        <f>+ROUND(E29-H29,2)</f>
        <v>0</v>
      </c>
    </row>
    <row r="30" spans="1:9" x14ac:dyDescent="0.2">
      <c r="A30" s="210" t="s">
        <v>306</v>
      </c>
      <c r="B30" s="5" t="s">
        <v>362</v>
      </c>
      <c r="C30" s="211" t="s">
        <v>359</v>
      </c>
      <c r="D30" s="211" t="s">
        <v>347</v>
      </c>
      <c r="E30" s="212">
        <f>+CFG!F41</f>
        <v>868660.32</v>
      </c>
      <c r="F30" s="211" t="s">
        <v>328</v>
      </c>
      <c r="G30" s="211">
        <v>8.25</v>
      </c>
      <c r="H30" s="212">
        <f>+Memoria!C56</f>
        <v>868660.32</v>
      </c>
      <c r="I30" s="213">
        <f>+ROUND(E30-H30,2)</f>
        <v>0</v>
      </c>
    </row>
    <row r="31" spans="1:9" x14ac:dyDescent="0.2">
      <c r="A31" s="474"/>
      <c r="B31" s="475"/>
      <c r="C31" s="475"/>
      <c r="D31" s="475"/>
      <c r="E31" s="475"/>
      <c r="F31" s="475"/>
      <c r="G31" s="475"/>
      <c r="H31" s="475"/>
      <c r="I31" s="476"/>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4"/>
      <c r="B35" s="475"/>
      <c r="C35" s="475"/>
      <c r="D35" s="475"/>
      <c r="E35" s="475"/>
      <c r="F35" s="475"/>
      <c r="G35" s="475"/>
      <c r="H35" s="475"/>
      <c r="I35" s="476"/>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4"/>
      <c r="B38" s="475"/>
      <c r="C38" s="475"/>
      <c r="D38" s="475"/>
      <c r="E38" s="475"/>
      <c r="F38" s="475"/>
      <c r="G38" s="475"/>
      <c r="H38" s="475"/>
      <c r="I38" s="476"/>
    </row>
    <row r="39" spans="1:9" x14ac:dyDescent="0.2">
      <c r="A39" s="210" t="s">
        <v>314</v>
      </c>
      <c r="B39" s="65" t="s">
        <v>378</v>
      </c>
      <c r="C39" s="211" t="s">
        <v>379</v>
      </c>
      <c r="D39" s="211" t="s">
        <v>341</v>
      </c>
      <c r="E39" s="212">
        <f>+GCP!B37</f>
        <v>5037552</v>
      </c>
      <c r="F39" s="211" t="s">
        <v>328</v>
      </c>
      <c r="G39" s="211" t="s">
        <v>342</v>
      </c>
      <c r="H39" s="212">
        <f>+Memoria!C50</f>
        <v>-5037552</v>
      </c>
      <c r="I39" s="213">
        <f>+ROUND(E39+H39,2)</f>
        <v>0</v>
      </c>
    </row>
    <row r="40" spans="1:9" ht="22.5" x14ac:dyDescent="0.2">
      <c r="A40" s="210" t="s">
        <v>315</v>
      </c>
      <c r="B40" s="65" t="s">
        <v>380</v>
      </c>
      <c r="C40" s="211" t="s">
        <v>379</v>
      </c>
      <c r="D40" s="211" t="s">
        <v>331</v>
      </c>
      <c r="E40" s="212">
        <f>+GCP!C37</f>
        <v>0</v>
      </c>
      <c r="F40" s="211" t="s">
        <v>328</v>
      </c>
      <c r="G40" s="211" t="s">
        <v>344</v>
      </c>
      <c r="H40" s="212">
        <f>+Memoria!C52</f>
        <v>0</v>
      </c>
      <c r="I40" s="213">
        <f>+ROUND(E40+H40,2)</f>
        <v>0</v>
      </c>
    </row>
    <row r="41" spans="1:9" x14ac:dyDescent="0.2">
      <c r="A41" s="210" t="s">
        <v>316</v>
      </c>
      <c r="B41" s="65" t="s">
        <v>381</v>
      </c>
      <c r="C41" s="211" t="s">
        <v>379</v>
      </c>
      <c r="D41" s="211" t="s">
        <v>334</v>
      </c>
      <c r="E41" s="212">
        <f>+GCP!E37</f>
        <v>868660.32</v>
      </c>
      <c r="F41" s="211" t="s">
        <v>328</v>
      </c>
      <c r="G41" s="211" t="s">
        <v>641</v>
      </c>
      <c r="H41" s="212">
        <f>+Memoria!C54+Memoria!C55+Memoria!C56</f>
        <v>868660.32</v>
      </c>
      <c r="I41" s="213">
        <f t="shared" ref="I41:I42" si="0">ROUND(E41-H41,2)</f>
        <v>0</v>
      </c>
    </row>
    <row r="42" spans="1:9" x14ac:dyDescent="0.2">
      <c r="A42" s="210" t="s">
        <v>317</v>
      </c>
      <c r="B42" s="65" t="s">
        <v>382</v>
      </c>
      <c r="C42" s="211" t="s">
        <v>379</v>
      </c>
      <c r="D42" s="211" t="s">
        <v>347</v>
      </c>
      <c r="E42" s="212">
        <f>+GCP!F37</f>
        <v>868660.32</v>
      </c>
      <c r="F42" s="211" t="s">
        <v>328</v>
      </c>
      <c r="G42" s="211">
        <v>8.25</v>
      </c>
      <c r="H42" s="212">
        <f>+Memoria!C56</f>
        <v>868660.32</v>
      </c>
      <c r="I42" s="213">
        <f t="shared" si="0"/>
        <v>0</v>
      </c>
    </row>
    <row r="43" spans="1:9" x14ac:dyDescent="0.2">
      <c r="A43" s="474"/>
      <c r="B43" s="475"/>
      <c r="C43" s="475"/>
      <c r="D43" s="475"/>
      <c r="E43" s="475"/>
      <c r="F43" s="475"/>
      <c r="G43" s="475"/>
      <c r="H43" s="475"/>
      <c r="I43" s="476"/>
    </row>
    <row r="44" spans="1:9" x14ac:dyDescent="0.2">
      <c r="A44" s="210" t="s">
        <v>314</v>
      </c>
      <c r="B44" s="65" t="s">
        <v>383</v>
      </c>
      <c r="C44" s="211" t="s">
        <v>379</v>
      </c>
      <c r="D44" s="211" t="s">
        <v>341</v>
      </c>
      <c r="E44" s="212">
        <f>+GCP!B37</f>
        <v>5037552</v>
      </c>
      <c r="F44" s="211" t="s">
        <v>340</v>
      </c>
      <c r="G44" s="211" t="s">
        <v>341</v>
      </c>
      <c r="H44" s="212">
        <f>+CA!B13</f>
        <v>5037552</v>
      </c>
      <c r="I44" s="213">
        <f>+ROUND(E44-H44,2)</f>
        <v>0</v>
      </c>
    </row>
    <row r="45" spans="1:9" ht="22.5" x14ac:dyDescent="0.2">
      <c r="A45" s="210" t="s">
        <v>315</v>
      </c>
      <c r="B45" s="65" t="s">
        <v>384</v>
      </c>
      <c r="C45" s="211" t="s">
        <v>379</v>
      </c>
      <c r="D45" s="211" t="s">
        <v>331</v>
      </c>
      <c r="E45" s="212">
        <f>+GCP!C37</f>
        <v>0</v>
      </c>
      <c r="F45" s="211" t="s">
        <v>340</v>
      </c>
      <c r="G45" s="211" t="s">
        <v>331</v>
      </c>
      <c r="H45" s="212">
        <f>+CA!C13</f>
        <v>0</v>
      </c>
      <c r="I45" s="213">
        <f>+ROUND(E45-H45,2)</f>
        <v>0</v>
      </c>
    </row>
    <row r="46" spans="1:9" x14ac:dyDescent="0.2">
      <c r="A46" s="210" t="s">
        <v>316</v>
      </c>
      <c r="B46" s="65" t="s">
        <v>385</v>
      </c>
      <c r="C46" s="211" t="s">
        <v>379</v>
      </c>
      <c r="D46" s="211" t="s">
        <v>334</v>
      </c>
      <c r="E46" s="212">
        <f>+GCP!E37</f>
        <v>868660.32</v>
      </c>
      <c r="F46" s="211" t="s">
        <v>340</v>
      </c>
      <c r="G46" s="211" t="s">
        <v>334</v>
      </c>
      <c r="H46" s="212">
        <f>+CA!E13</f>
        <v>868660.32</v>
      </c>
      <c r="I46" s="213">
        <f>ROUND(E46-H46,2)</f>
        <v>0</v>
      </c>
    </row>
    <row r="47" spans="1:9" x14ac:dyDescent="0.2">
      <c r="A47" s="210" t="s">
        <v>317</v>
      </c>
      <c r="B47" s="65" t="s">
        <v>386</v>
      </c>
      <c r="C47" s="211" t="s">
        <v>379</v>
      </c>
      <c r="D47" s="211" t="s">
        <v>347</v>
      </c>
      <c r="E47" s="212">
        <f>+GCP!F37</f>
        <v>868660.32</v>
      </c>
      <c r="F47" s="211" t="s">
        <v>340</v>
      </c>
      <c r="G47" s="211" t="s">
        <v>347</v>
      </c>
      <c r="H47" s="212">
        <f>+CA!F13</f>
        <v>868660.32</v>
      </c>
      <c r="I47" s="213">
        <f>ROUND(E47-H47,2)</f>
        <v>0</v>
      </c>
    </row>
    <row r="48" spans="1:9" x14ac:dyDescent="0.2">
      <c r="A48" s="474"/>
      <c r="B48" s="475"/>
      <c r="C48" s="475"/>
      <c r="D48" s="475"/>
      <c r="E48" s="475"/>
      <c r="F48" s="475"/>
      <c r="G48" s="475"/>
      <c r="H48" s="475"/>
      <c r="I48" s="476"/>
    </row>
    <row r="49" spans="1:9" x14ac:dyDescent="0.2">
      <c r="A49" s="210" t="s">
        <v>314</v>
      </c>
      <c r="B49" s="65" t="s">
        <v>387</v>
      </c>
      <c r="C49" s="211" t="s">
        <v>379</v>
      </c>
      <c r="D49" s="211" t="s">
        <v>341</v>
      </c>
      <c r="E49" s="212">
        <f>+GCP!B37</f>
        <v>5037552</v>
      </c>
      <c r="F49" s="211" t="s">
        <v>349</v>
      </c>
      <c r="G49" s="211" t="s">
        <v>341</v>
      </c>
      <c r="H49" s="212">
        <f>+CTG!B15</f>
        <v>5037552</v>
      </c>
      <c r="I49" s="213">
        <f>+ROUND(E49-H49,2)</f>
        <v>0</v>
      </c>
    </row>
    <row r="50" spans="1:9" ht="22.5" x14ac:dyDescent="0.2">
      <c r="A50" s="210" t="s">
        <v>315</v>
      </c>
      <c r="B50" s="65" t="s">
        <v>388</v>
      </c>
      <c r="C50" s="211" t="s">
        <v>379</v>
      </c>
      <c r="D50" s="211" t="s">
        <v>331</v>
      </c>
      <c r="E50" s="212">
        <f>+GCP!C37</f>
        <v>0</v>
      </c>
      <c r="F50" s="211" t="s">
        <v>349</v>
      </c>
      <c r="G50" s="211" t="s">
        <v>331</v>
      </c>
      <c r="H50" s="212">
        <f>+CTG!C15</f>
        <v>0</v>
      </c>
      <c r="I50" s="213">
        <f>+ROUND(E50-H50,2)</f>
        <v>0</v>
      </c>
    </row>
    <row r="51" spans="1:9" x14ac:dyDescent="0.2">
      <c r="A51" s="210" t="s">
        <v>316</v>
      </c>
      <c r="B51" s="65" t="s">
        <v>389</v>
      </c>
      <c r="C51" s="211" t="s">
        <v>379</v>
      </c>
      <c r="D51" s="211" t="s">
        <v>334</v>
      </c>
      <c r="E51" s="212">
        <f>+GCP!E37</f>
        <v>868660.32</v>
      </c>
      <c r="F51" s="211" t="s">
        <v>349</v>
      </c>
      <c r="G51" s="211" t="s">
        <v>334</v>
      </c>
      <c r="H51" s="212">
        <f>+CTG!E15</f>
        <v>868660.32</v>
      </c>
      <c r="I51" s="213">
        <f>ROUND(E51-H51,2)</f>
        <v>0</v>
      </c>
    </row>
    <row r="52" spans="1:9" x14ac:dyDescent="0.2">
      <c r="A52" s="210" t="s">
        <v>317</v>
      </c>
      <c r="B52" s="65" t="s">
        <v>390</v>
      </c>
      <c r="C52" s="211" t="s">
        <v>379</v>
      </c>
      <c r="D52" s="211" t="s">
        <v>347</v>
      </c>
      <c r="E52" s="212">
        <f>+GCP!F37</f>
        <v>868660.32</v>
      </c>
      <c r="F52" s="211" t="s">
        <v>349</v>
      </c>
      <c r="G52" s="211" t="s">
        <v>347</v>
      </c>
      <c r="H52" s="212">
        <f>+CTG!F15</f>
        <v>868660.32</v>
      </c>
      <c r="I52" s="213">
        <f>ROUND(E52-H52,2)</f>
        <v>0</v>
      </c>
    </row>
    <row r="53" spans="1:9" x14ac:dyDescent="0.2">
      <c r="A53" s="474"/>
      <c r="B53" s="475"/>
      <c r="C53" s="475"/>
      <c r="D53" s="475"/>
      <c r="E53" s="475"/>
      <c r="F53" s="475"/>
      <c r="G53" s="475"/>
      <c r="H53" s="475"/>
      <c r="I53" s="476"/>
    </row>
    <row r="54" spans="1:9" x14ac:dyDescent="0.2">
      <c r="A54" s="210" t="s">
        <v>314</v>
      </c>
      <c r="B54" s="65" t="s">
        <v>391</v>
      </c>
      <c r="C54" s="211" t="s">
        <v>379</v>
      </c>
      <c r="D54" s="211" t="s">
        <v>341</v>
      </c>
      <c r="E54" s="212">
        <f>+GCP!B37</f>
        <v>5037552</v>
      </c>
      <c r="F54" s="211" t="s">
        <v>354</v>
      </c>
      <c r="G54" s="211" t="s">
        <v>341</v>
      </c>
      <c r="H54" s="212">
        <f>+COG!B76</f>
        <v>5037552</v>
      </c>
      <c r="I54" s="213">
        <f>+ROUND(E54-H54,2)</f>
        <v>0</v>
      </c>
    </row>
    <row r="55" spans="1:9" ht="22.5" x14ac:dyDescent="0.2">
      <c r="A55" s="210" t="s">
        <v>315</v>
      </c>
      <c r="B55" s="65" t="s">
        <v>392</v>
      </c>
      <c r="C55" s="211" t="s">
        <v>379</v>
      </c>
      <c r="D55" s="211" t="s">
        <v>331</v>
      </c>
      <c r="E55" s="212">
        <f>+GCP!C37</f>
        <v>0</v>
      </c>
      <c r="F55" s="211" t="s">
        <v>354</v>
      </c>
      <c r="G55" s="211" t="s">
        <v>331</v>
      </c>
      <c r="H55" s="212">
        <f>+COG!C76</f>
        <v>0</v>
      </c>
      <c r="I55" s="213">
        <f>+ROUND(E55-H55,2)</f>
        <v>0</v>
      </c>
    </row>
    <row r="56" spans="1:9" x14ac:dyDescent="0.2">
      <c r="A56" s="210" t="s">
        <v>316</v>
      </c>
      <c r="B56" s="65" t="s">
        <v>393</v>
      </c>
      <c r="C56" s="211" t="s">
        <v>379</v>
      </c>
      <c r="D56" s="211" t="s">
        <v>334</v>
      </c>
      <c r="E56" s="212">
        <f>+GCP!E37</f>
        <v>868660.32</v>
      </c>
      <c r="F56" s="211" t="s">
        <v>354</v>
      </c>
      <c r="G56" s="211" t="s">
        <v>334</v>
      </c>
      <c r="H56" s="212">
        <f>+CTG!E15</f>
        <v>868660.32</v>
      </c>
      <c r="I56" s="213">
        <f>ROUND(E56-H56,2)</f>
        <v>0</v>
      </c>
    </row>
    <row r="57" spans="1:9" x14ac:dyDescent="0.2">
      <c r="A57" s="210" t="s">
        <v>317</v>
      </c>
      <c r="B57" s="65" t="s">
        <v>394</v>
      </c>
      <c r="C57" s="211" t="s">
        <v>379</v>
      </c>
      <c r="D57" s="211" t="s">
        <v>347</v>
      </c>
      <c r="E57" s="212">
        <f>+GCP!F37</f>
        <v>868660.32</v>
      </c>
      <c r="F57" s="211" t="s">
        <v>354</v>
      </c>
      <c r="G57" s="211" t="s">
        <v>347</v>
      </c>
      <c r="H57" s="212">
        <f>+COG!F76</f>
        <v>868660.32000000007</v>
      </c>
      <c r="I57" s="213">
        <f>ROUND(E57-H57,2)</f>
        <v>0</v>
      </c>
    </row>
    <row r="58" spans="1:9" x14ac:dyDescent="0.2">
      <c r="A58" s="474"/>
      <c r="B58" s="475"/>
      <c r="C58" s="475"/>
      <c r="D58" s="475"/>
      <c r="E58" s="475"/>
      <c r="F58" s="475"/>
      <c r="G58" s="475"/>
      <c r="H58" s="475"/>
      <c r="I58" s="476"/>
    </row>
    <row r="59" spans="1:9" x14ac:dyDescent="0.2">
      <c r="A59" s="210" t="s">
        <v>314</v>
      </c>
      <c r="B59" s="65" t="s">
        <v>395</v>
      </c>
      <c r="C59" s="211" t="s">
        <v>379</v>
      </c>
      <c r="D59" s="211" t="s">
        <v>341</v>
      </c>
      <c r="E59" s="212">
        <f>+GCP!B37</f>
        <v>5037552</v>
      </c>
      <c r="F59" s="211" t="s">
        <v>359</v>
      </c>
      <c r="G59" s="211" t="s">
        <v>341</v>
      </c>
      <c r="H59" s="212">
        <f>+CFG!B41</f>
        <v>5037552</v>
      </c>
      <c r="I59" s="213">
        <f>+ROUND(E59-H59,2)</f>
        <v>0</v>
      </c>
    </row>
    <row r="60" spans="1:9" ht="22.5" x14ac:dyDescent="0.2">
      <c r="A60" s="210" t="s">
        <v>315</v>
      </c>
      <c r="B60" s="65" t="s">
        <v>396</v>
      </c>
      <c r="C60" s="211" t="s">
        <v>379</v>
      </c>
      <c r="D60" s="211" t="s">
        <v>331</v>
      </c>
      <c r="E60" s="212">
        <f>+GCP!C37</f>
        <v>0</v>
      </c>
      <c r="F60" s="211" t="s">
        <v>359</v>
      </c>
      <c r="G60" s="211" t="s">
        <v>331</v>
      </c>
      <c r="H60" s="212">
        <f>+CFG!C41</f>
        <v>0</v>
      </c>
      <c r="I60" s="213">
        <f>+ROUND(E60-H60,2)</f>
        <v>0</v>
      </c>
    </row>
    <row r="61" spans="1:9" x14ac:dyDescent="0.2">
      <c r="A61" s="210" t="s">
        <v>316</v>
      </c>
      <c r="B61" s="65" t="s">
        <v>397</v>
      </c>
      <c r="C61" s="211" t="s">
        <v>379</v>
      </c>
      <c r="D61" s="211" t="s">
        <v>334</v>
      </c>
      <c r="E61" s="212">
        <f>+GCP!E37</f>
        <v>868660.32</v>
      </c>
      <c r="F61" s="211" t="s">
        <v>359</v>
      </c>
      <c r="G61" s="211" t="s">
        <v>334</v>
      </c>
      <c r="H61" s="212">
        <f>+CFG!E41</f>
        <v>868660.32</v>
      </c>
      <c r="I61" s="213">
        <f>ROUND(E61-H61,2)</f>
        <v>0</v>
      </c>
    </row>
    <row r="62" spans="1:9" x14ac:dyDescent="0.2">
      <c r="A62" s="214" t="s">
        <v>317</v>
      </c>
      <c r="B62" s="215" t="s">
        <v>398</v>
      </c>
      <c r="C62" s="216" t="s">
        <v>379</v>
      </c>
      <c r="D62" s="216" t="s">
        <v>347</v>
      </c>
      <c r="E62" s="217">
        <f>+GCP!F37</f>
        <v>868660.32</v>
      </c>
      <c r="F62" s="216" t="s">
        <v>359</v>
      </c>
      <c r="G62" s="216" t="s">
        <v>347</v>
      </c>
      <c r="H62" s="217">
        <f>+CFG!F41</f>
        <v>868660.32</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9"/>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435" t="s">
        <v>665</v>
      </c>
      <c r="B1" s="436"/>
      <c r="C1" s="437"/>
    </row>
    <row r="2" spans="1:4" x14ac:dyDescent="0.25">
      <c r="A2" s="9" t="s">
        <v>100</v>
      </c>
      <c r="B2" s="9">
        <v>2026</v>
      </c>
      <c r="C2" s="9">
        <v>2025</v>
      </c>
    </row>
    <row r="3" spans="1:4" s="12" customFormat="1" x14ac:dyDescent="0.25">
      <c r="A3" s="10" t="s">
        <v>102</v>
      </c>
      <c r="B3" s="11"/>
      <c r="C3" s="11"/>
    </row>
    <row r="4" spans="1:4" x14ac:dyDescent="0.25">
      <c r="A4" s="13" t="s">
        <v>103</v>
      </c>
      <c r="B4" s="421">
        <f>SUM(B5:B11)</f>
        <v>0</v>
      </c>
      <c r="C4" s="421">
        <f>SUM(C5:C11)</f>
        <v>0</v>
      </c>
      <c r="D4" s="12"/>
    </row>
    <row r="5" spans="1:4" x14ac:dyDescent="0.2">
      <c r="A5" s="14" t="s">
        <v>104</v>
      </c>
      <c r="B5" s="423">
        <v>0</v>
      </c>
      <c r="C5" s="423">
        <v>0</v>
      </c>
      <c r="D5" s="15">
        <v>4110</v>
      </c>
    </row>
    <row r="6" spans="1:4" x14ac:dyDescent="0.2">
      <c r="A6" s="14" t="s">
        <v>105</v>
      </c>
      <c r="B6" s="423">
        <v>0</v>
      </c>
      <c r="C6" s="423">
        <v>0</v>
      </c>
      <c r="D6" s="15">
        <v>4120</v>
      </c>
    </row>
    <row r="7" spans="1:4" x14ac:dyDescent="0.2">
      <c r="A7" s="14" t="s">
        <v>106</v>
      </c>
      <c r="B7" s="423">
        <v>0</v>
      </c>
      <c r="C7" s="423">
        <v>0</v>
      </c>
      <c r="D7" s="15">
        <v>4130</v>
      </c>
    </row>
    <row r="8" spans="1:4" x14ac:dyDescent="0.2">
      <c r="A8" s="14" t="s">
        <v>107</v>
      </c>
      <c r="B8" s="423">
        <v>0</v>
      </c>
      <c r="C8" s="423">
        <v>0</v>
      </c>
      <c r="D8" s="15">
        <v>4140</v>
      </c>
    </row>
    <row r="9" spans="1:4" x14ac:dyDescent="0.2">
      <c r="A9" s="425" t="s">
        <v>108</v>
      </c>
      <c r="B9" s="423">
        <v>0</v>
      </c>
      <c r="C9" s="423">
        <v>0</v>
      </c>
      <c r="D9" s="15">
        <v>4150</v>
      </c>
    </row>
    <row r="10" spans="1:4" x14ac:dyDescent="0.2">
      <c r="A10" s="14" t="s">
        <v>109</v>
      </c>
      <c r="B10" s="423">
        <v>0</v>
      </c>
      <c r="C10" s="423">
        <v>0</v>
      </c>
      <c r="D10" s="15">
        <v>4160</v>
      </c>
    </row>
    <row r="11" spans="1:4" ht="11.25" customHeight="1" x14ac:dyDescent="0.2">
      <c r="A11" s="14" t="s">
        <v>110</v>
      </c>
      <c r="B11" s="423">
        <v>0</v>
      </c>
      <c r="C11" s="423">
        <v>0</v>
      </c>
      <c r="D11" s="15">
        <v>4170</v>
      </c>
    </row>
    <row r="12" spans="1:4" ht="11.25" customHeight="1" x14ac:dyDescent="0.25">
      <c r="A12" s="14"/>
      <c r="B12" s="424"/>
      <c r="C12" s="424"/>
      <c r="D12" s="12"/>
    </row>
    <row r="13" spans="1:4" ht="33.75" x14ac:dyDescent="0.25">
      <c r="A13" s="13" t="s">
        <v>111</v>
      </c>
      <c r="B13" s="421">
        <f>SUM(B14:B15)</f>
        <v>1259388</v>
      </c>
      <c r="C13" s="421">
        <f>SUM(C14:C15)</f>
        <v>4843800</v>
      </c>
      <c r="D13" s="12"/>
    </row>
    <row r="14" spans="1:4" ht="22.5" x14ac:dyDescent="0.2">
      <c r="A14" s="14" t="s">
        <v>112</v>
      </c>
      <c r="B14" s="423">
        <v>0</v>
      </c>
      <c r="C14" s="423">
        <v>0</v>
      </c>
      <c r="D14" s="15">
        <v>4210</v>
      </c>
    </row>
    <row r="15" spans="1:4" ht="11.25" customHeight="1" x14ac:dyDescent="0.2">
      <c r="A15" s="14" t="s">
        <v>113</v>
      </c>
      <c r="B15" s="423">
        <v>1259388</v>
      </c>
      <c r="C15" s="423">
        <v>4843800</v>
      </c>
      <c r="D15" s="15">
        <v>4220</v>
      </c>
    </row>
    <row r="16" spans="1:4" ht="11.25" customHeight="1" x14ac:dyDescent="0.25">
      <c r="A16" s="14"/>
      <c r="B16" s="424"/>
      <c r="C16" s="424"/>
      <c r="D16" s="12"/>
    </row>
    <row r="17" spans="1:5" ht="11.25" customHeight="1" x14ac:dyDescent="0.25">
      <c r="A17" s="13" t="s">
        <v>114</v>
      </c>
      <c r="B17" s="421">
        <f>SUM(B18:B22)</f>
        <v>661.2</v>
      </c>
      <c r="C17" s="421">
        <f>SUM(C18:C22)</f>
        <v>4002.44</v>
      </c>
      <c r="D17" s="12"/>
    </row>
    <row r="18" spans="1:5" ht="11.25" customHeight="1" x14ac:dyDescent="0.2">
      <c r="A18" s="14" t="s">
        <v>115</v>
      </c>
      <c r="B18" s="423">
        <v>0</v>
      </c>
      <c r="C18" s="423">
        <v>0</v>
      </c>
      <c r="D18" s="15">
        <v>4310</v>
      </c>
    </row>
    <row r="19" spans="1:5" ht="11.25" customHeight="1" x14ac:dyDescent="0.2">
      <c r="A19" s="14" t="s">
        <v>116</v>
      </c>
      <c r="B19" s="423">
        <v>0</v>
      </c>
      <c r="C19" s="423">
        <v>0</v>
      </c>
      <c r="D19" s="15">
        <v>4320</v>
      </c>
    </row>
    <row r="20" spans="1:5" ht="11.25" customHeight="1" x14ac:dyDescent="0.2">
      <c r="A20" s="14" t="s">
        <v>117</v>
      </c>
      <c r="B20" s="423">
        <v>0</v>
      </c>
      <c r="C20" s="423">
        <v>0</v>
      </c>
      <c r="D20" s="15">
        <v>4330</v>
      </c>
    </row>
    <row r="21" spans="1:5" ht="11.25" customHeight="1" x14ac:dyDescent="0.2">
      <c r="A21" s="14" t="s">
        <v>118</v>
      </c>
      <c r="B21" s="423">
        <v>0</v>
      </c>
      <c r="C21" s="423">
        <v>0</v>
      </c>
      <c r="D21" s="15">
        <v>4340</v>
      </c>
    </row>
    <row r="22" spans="1:5" ht="11.25" customHeight="1" x14ac:dyDescent="0.2">
      <c r="A22" s="14" t="s">
        <v>119</v>
      </c>
      <c r="B22" s="423">
        <v>661.2</v>
      </c>
      <c r="C22" s="423">
        <v>4002.44</v>
      </c>
      <c r="D22" s="15">
        <v>4390</v>
      </c>
    </row>
    <row r="23" spans="1:5" ht="11.25" customHeight="1" x14ac:dyDescent="0.25">
      <c r="A23" s="16"/>
      <c r="B23" s="424"/>
      <c r="C23" s="424"/>
      <c r="D23" s="12"/>
    </row>
    <row r="24" spans="1:5" ht="11.25" customHeight="1" x14ac:dyDescent="0.25">
      <c r="A24" s="10" t="s">
        <v>120</v>
      </c>
      <c r="B24" s="421">
        <f>SUM(B4+B13+B17)</f>
        <v>1260049.2</v>
      </c>
      <c r="C24" s="422">
        <f>SUM(C4+C13+C17)</f>
        <v>4847802.4400000004</v>
      </c>
      <c r="D24" s="12"/>
    </row>
    <row r="25" spans="1:5" ht="11.25" customHeight="1" x14ac:dyDescent="0.25">
      <c r="A25" s="17"/>
      <c r="B25" s="424"/>
      <c r="C25" s="424"/>
      <c r="D25" s="12"/>
      <c r="E25" s="12"/>
    </row>
    <row r="26" spans="1:5" s="12" customFormat="1" ht="11.25" customHeight="1" x14ac:dyDescent="0.25">
      <c r="A26" s="10" t="s">
        <v>121</v>
      </c>
      <c r="B26" s="424"/>
      <c r="C26" s="424"/>
      <c r="E26" s="8"/>
    </row>
    <row r="27" spans="1:5" ht="11.25" customHeight="1" x14ac:dyDescent="0.25">
      <c r="A27" s="13" t="s">
        <v>122</v>
      </c>
      <c r="B27" s="421">
        <f>SUM(B28:B30)</f>
        <v>868660.32000000007</v>
      </c>
      <c r="C27" s="421">
        <f>SUM(C28:C30)</f>
        <v>2810776.21</v>
      </c>
      <c r="D27" s="12"/>
    </row>
    <row r="28" spans="1:5" ht="11.25" customHeight="1" x14ac:dyDescent="0.2">
      <c r="A28" s="14" t="s">
        <v>123</v>
      </c>
      <c r="B28" s="423">
        <v>439077.38</v>
      </c>
      <c r="C28" s="423">
        <v>1830265.45</v>
      </c>
      <c r="D28" s="15">
        <v>5110</v>
      </c>
    </row>
    <row r="29" spans="1:5" ht="11.25" customHeight="1" x14ac:dyDescent="0.2">
      <c r="A29" s="14" t="s">
        <v>124</v>
      </c>
      <c r="B29" s="423">
        <v>20929.2</v>
      </c>
      <c r="C29" s="423">
        <v>133926.93</v>
      </c>
      <c r="D29" s="15">
        <v>5120</v>
      </c>
    </row>
    <row r="30" spans="1:5" ht="11.25" customHeight="1" x14ac:dyDescent="0.2">
      <c r="A30" s="14" t="s">
        <v>125</v>
      </c>
      <c r="B30" s="423">
        <v>408653.74</v>
      </c>
      <c r="C30" s="423">
        <v>846583.83</v>
      </c>
      <c r="D30" s="15">
        <v>5130</v>
      </c>
    </row>
    <row r="31" spans="1:5" ht="11.25" customHeight="1" x14ac:dyDescent="0.25">
      <c r="A31" s="14"/>
      <c r="B31" s="424"/>
      <c r="C31" s="424"/>
      <c r="D31" s="12"/>
    </row>
    <row r="32" spans="1:5" ht="11.25" customHeight="1" x14ac:dyDescent="0.25">
      <c r="A32" s="13" t="s">
        <v>126</v>
      </c>
      <c r="B32" s="421">
        <f>SUM(B33:B41)</f>
        <v>0</v>
      </c>
      <c r="C32" s="421">
        <f>SUM(C33:C41)</f>
        <v>0</v>
      </c>
      <c r="D32" s="12"/>
    </row>
    <row r="33" spans="1:4" ht="11.25" customHeight="1" x14ac:dyDescent="0.2">
      <c r="A33" s="14" t="s">
        <v>127</v>
      </c>
      <c r="B33" s="423">
        <v>0</v>
      </c>
      <c r="C33" s="423">
        <v>0</v>
      </c>
      <c r="D33" s="15">
        <v>5210</v>
      </c>
    </row>
    <row r="34" spans="1:4" ht="11.25" customHeight="1" x14ac:dyDescent="0.2">
      <c r="A34" s="14" t="s">
        <v>128</v>
      </c>
      <c r="B34" s="423">
        <v>0</v>
      </c>
      <c r="C34" s="423">
        <v>0</v>
      </c>
      <c r="D34" s="15">
        <v>5220</v>
      </c>
    </row>
    <row r="35" spans="1:4" ht="11.25" customHeight="1" x14ac:dyDescent="0.2">
      <c r="A35" s="14" t="s">
        <v>129</v>
      </c>
      <c r="B35" s="423">
        <v>0</v>
      </c>
      <c r="C35" s="423">
        <v>0</v>
      </c>
      <c r="D35" s="15">
        <v>5230</v>
      </c>
    </row>
    <row r="36" spans="1:4" ht="11.25" customHeight="1" x14ac:dyDescent="0.2">
      <c r="A36" s="14" t="s">
        <v>130</v>
      </c>
      <c r="B36" s="423">
        <v>0</v>
      </c>
      <c r="C36" s="423">
        <v>0</v>
      </c>
      <c r="D36" s="15">
        <v>5240</v>
      </c>
    </row>
    <row r="37" spans="1:4" ht="11.25" customHeight="1" x14ac:dyDescent="0.2">
      <c r="A37" s="14" t="s">
        <v>131</v>
      </c>
      <c r="B37" s="423">
        <v>0</v>
      </c>
      <c r="C37" s="423">
        <v>0</v>
      </c>
      <c r="D37" s="15">
        <v>5250</v>
      </c>
    </row>
    <row r="38" spans="1:4" ht="11.25" customHeight="1" x14ac:dyDescent="0.2">
      <c r="A38" s="14" t="s">
        <v>132</v>
      </c>
      <c r="B38" s="423">
        <v>0</v>
      </c>
      <c r="C38" s="423">
        <v>0</v>
      </c>
      <c r="D38" s="15">
        <v>5260</v>
      </c>
    </row>
    <row r="39" spans="1:4" ht="11.25" customHeight="1" x14ac:dyDescent="0.2">
      <c r="A39" s="14" t="s">
        <v>133</v>
      </c>
      <c r="B39" s="423">
        <v>0</v>
      </c>
      <c r="C39" s="423">
        <v>0</v>
      </c>
      <c r="D39" s="15">
        <v>5270</v>
      </c>
    </row>
    <row r="40" spans="1:4" ht="11.25" customHeight="1" x14ac:dyDescent="0.2">
      <c r="A40" s="14" t="s">
        <v>134</v>
      </c>
      <c r="B40" s="423">
        <v>0</v>
      </c>
      <c r="C40" s="423">
        <v>0</v>
      </c>
      <c r="D40" s="15">
        <v>5280</v>
      </c>
    </row>
    <row r="41" spans="1:4" ht="11.25" customHeight="1" x14ac:dyDescent="0.2">
      <c r="A41" s="14" t="s">
        <v>135</v>
      </c>
      <c r="B41" s="423">
        <v>0</v>
      </c>
      <c r="C41" s="423">
        <v>0</v>
      </c>
      <c r="D41" s="15">
        <v>5290</v>
      </c>
    </row>
    <row r="42" spans="1:4" ht="11.25" customHeight="1" x14ac:dyDescent="0.25">
      <c r="A42" s="14"/>
      <c r="B42" s="424"/>
      <c r="C42" s="424"/>
      <c r="D42" s="12"/>
    </row>
    <row r="43" spans="1:4" ht="11.25" customHeight="1" x14ac:dyDescent="0.25">
      <c r="A43" s="13" t="s">
        <v>136</v>
      </c>
      <c r="B43" s="421">
        <f>SUM(B44:B46)</f>
        <v>0</v>
      </c>
      <c r="C43" s="421">
        <f>SUM(C44:C46)</f>
        <v>0</v>
      </c>
      <c r="D43" s="12"/>
    </row>
    <row r="44" spans="1:4" ht="11.25" customHeight="1" x14ac:dyDescent="0.2">
      <c r="A44" s="14" t="s">
        <v>137</v>
      </c>
      <c r="B44" s="423">
        <v>0</v>
      </c>
      <c r="C44" s="423">
        <v>0</v>
      </c>
      <c r="D44" s="15">
        <v>5310</v>
      </c>
    </row>
    <row r="45" spans="1:4" ht="11.25" customHeight="1" x14ac:dyDescent="0.2">
      <c r="A45" s="14" t="s">
        <v>138</v>
      </c>
      <c r="B45" s="423">
        <v>0</v>
      </c>
      <c r="C45" s="423">
        <v>0</v>
      </c>
      <c r="D45" s="15">
        <v>5320</v>
      </c>
    </row>
    <row r="46" spans="1:4" ht="11.25" customHeight="1" x14ac:dyDescent="0.2">
      <c r="A46" s="14" t="s">
        <v>139</v>
      </c>
      <c r="B46" s="423">
        <v>0</v>
      </c>
      <c r="C46" s="423">
        <v>0</v>
      </c>
      <c r="D46" s="15">
        <v>5330</v>
      </c>
    </row>
    <row r="47" spans="1:4" ht="11.25" customHeight="1" x14ac:dyDescent="0.25">
      <c r="A47" s="14"/>
      <c r="B47" s="424"/>
      <c r="C47" s="424"/>
      <c r="D47" s="12"/>
    </row>
    <row r="48" spans="1:4" ht="11.25" customHeight="1" x14ac:dyDescent="0.25">
      <c r="A48" s="13" t="s">
        <v>140</v>
      </c>
      <c r="B48" s="421">
        <f>SUM(B49:B53)</f>
        <v>0</v>
      </c>
      <c r="C48" s="421">
        <f>SUM(C49:C53)</f>
        <v>0</v>
      </c>
      <c r="D48" s="12"/>
    </row>
    <row r="49" spans="1:5" ht="11.25" customHeight="1" x14ac:dyDescent="0.2">
      <c r="A49" s="14" t="s">
        <v>141</v>
      </c>
      <c r="B49" s="423">
        <v>0</v>
      </c>
      <c r="C49" s="423">
        <v>0</v>
      </c>
      <c r="D49" s="15">
        <v>5410</v>
      </c>
    </row>
    <row r="50" spans="1:5" ht="11.25" customHeight="1" x14ac:dyDescent="0.2">
      <c r="A50" s="14" t="s">
        <v>142</v>
      </c>
      <c r="B50" s="423">
        <v>0</v>
      </c>
      <c r="C50" s="423">
        <v>0</v>
      </c>
      <c r="D50" s="15">
        <v>5420</v>
      </c>
    </row>
    <row r="51" spans="1:5" ht="11.25" customHeight="1" x14ac:dyDescent="0.2">
      <c r="A51" s="14" t="s">
        <v>143</v>
      </c>
      <c r="B51" s="423">
        <v>0</v>
      </c>
      <c r="C51" s="423">
        <v>0</v>
      </c>
      <c r="D51" s="15">
        <v>5430</v>
      </c>
    </row>
    <row r="52" spans="1:5" ht="11.25" customHeight="1" x14ac:dyDescent="0.2">
      <c r="A52" s="14" t="s">
        <v>144</v>
      </c>
      <c r="B52" s="423">
        <v>0</v>
      </c>
      <c r="C52" s="423">
        <v>0</v>
      </c>
      <c r="D52" s="15">
        <v>5440</v>
      </c>
    </row>
    <row r="53" spans="1:5" ht="11.25" customHeight="1" x14ac:dyDescent="0.2">
      <c r="A53" s="14" t="s">
        <v>145</v>
      </c>
      <c r="B53" s="423">
        <v>0</v>
      </c>
      <c r="C53" s="423">
        <v>0</v>
      </c>
      <c r="D53" s="15">
        <v>5450</v>
      </c>
    </row>
    <row r="54" spans="1:5" ht="11.25" customHeight="1" x14ac:dyDescent="0.25">
      <c r="A54" s="14"/>
      <c r="B54" s="424"/>
      <c r="C54" s="424"/>
      <c r="D54" s="12"/>
    </row>
    <row r="55" spans="1:5" ht="11.25" customHeight="1" x14ac:dyDescent="0.25">
      <c r="A55" s="13" t="s">
        <v>146</v>
      </c>
      <c r="B55" s="421">
        <f>SUM(B56:B59)</f>
        <v>8629.7800000000007</v>
      </c>
      <c r="C55" s="421">
        <f>SUM(C56:C59)</f>
        <v>77224.240000000005</v>
      </c>
      <c r="D55" s="12"/>
    </row>
    <row r="56" spans="1:5" ht="11.25" customHeight="1" x14ac:dyDescent="0.2">
      <c r="A56" s="14" t="s">
        <v>147</v>
      </c>
      <c r="B56" s="423">
        <v>8629.7800000000007</v>
      </c>
      <c r="C56" s="423">
        <v>77224.240000000005</v>
      </c>
      <c r="D56" s="15">
        <v>5510</v>
      </c>
    </row>
    <row r="57" spans="1:5" ht="11.25" customHeight="1" x14ac:dyDescent="0.2">
      <c r="A57" s="14" t="s">
        <v>148</v>
      </c>
      <c r="B57" s="423">
        <v>0</v>
      </c>
      <c r="C57" s="423">
        <v>0</v>
      </c>
      <c r="D57" s="15">
        <v>5520</v>
      </c>
    </row>
    <row r="58" spans="1:5" ht="11.25" customHeight="1" x14ac:dyDescent="0.2">
      <c r="A58" s="14" t="s">
        <v>149</v>
      </c>
      <c r="B58" s="423">
        <v>0</v>
      </c>
      <c r="C58" s="423">
        <v>0</v>
      </c>
      <c r="D58" s="15">
        <v>5530</v>
      </c>
    </row>
    <row r="59" spans="1:5" ht="11.25" customHeight="1" x14ac:dyDescent="0.2">
      <c r="A59" s="14" t="s">
        <v>150</v>
      </c>
      <c r="B59" s="423">
        <v>0</v>
      </c>
      <c r="C59" s="423">
        <v>0</v>
      </c>
      <c r="D59" s="15">
        <v>5590</v>
      </c>
    </row>
    <row r="60" spans="1:5" ht="11.25" customHeight="1" x14ac:dyDescent="0.25">
      <c r="A60" s="14"/>
      <c r="B60" s="424"/>
      <c r="C60" s="424"/>
      <c r="D60" s="12"/>
    </row>
    <row r="61" spans="1:5" ht="11.25" customHeight="1" x14ac:dyDescent="0.25">
      <c r="A61" s="13" t="s">
        <v>151</v>
      </c>
      <c r="B61" s="421">
        <f>SUM(B62)</f>
        <v>0</v>
      </c>
      <c r="C61" s="421">
        <f>SUM(C62)</f>
        <v>0</v>
      </c>
      <c r="D61" s="12"/>
    </row>
    <row r="62" spans="1:5" ht="11.25" customHeight="1" x14ac:dyDescent="0.2">
      <c r="A62" s="14" t="s">
        <v>152</v>
      </c>
      <c r="B62" s="423">
        <v>0</v>
      </c>
      <c r="C62" s="423">
        <v>0</v>
      </c>
      <c r="D62" s="15">
        <v>5610</v>
      </c>
    </row>
    <row r="63" spans="1:5" ht="11.25" customHeight="1" x14ac:dyDescent="0.25">
      <c r="A63" s="16"/>
      <c r="B63" s="424"/>
      <c r="C63" s="424"/>
      <c r="D63" s="12"/>
    </row>
    <row r="64" spans="1:5" ht="11.25" customHeight="1" x14ac:dyDescent="0.25">
      <c r="A64" s="10" t="s">
        <v>153</v>
      </c>
      <c r="B64" s="421">
        <f>B61+B55+B48+B43+B32+B27</f>
        <v>877290.10000000009</v>
      </c>
      <c r="C64" s="422">
        <f>C61+C55+C48+C43+C32+C27</f>
        <v>2888000.45</v>
      </c>
      <c r="D64" s="12"/>
      <c r="E64" s="12"/>
    </row>
    <row r="65" spans="1:8" ht="11.25" customHeight="1" x14ac:dyDescent="0.25">
      <c r="A65" s="17"/>
      <c r="B65" s="424"/>
      <c r="C65" s="424"/>
      <c r="D65" s="12"/>
      <c r="E65" s="12"/>
    </row>
    <row r="66" spans="1:8" s="12" customFormat="1" x14ac:dyDescent="0.25">
      <c r="A66" s="10" t="s">
        <v>662</v>
      </c>
      <c r="B66" s="421">
        <f>B24-B64</f>
        <v>382759.09999999986</v>
      </c>
      <c r="C66" s="421">
        <f>C24-C64</f>
        <v>1959801.9900000002</v>
      </c>
      <c r="E66" s="8"/>
    </row>
    <row r="67" spans="1:8" s="12" customFormat="1" x14ac:dyDescent="0.25">
      <c r="A67" s="16"/>
      <c r="B67" s="424"/>
      <c r="C67" s="424"/>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topLeftCell="A14" zoomScaleNormal="100" zoomScaleSheetLayoutView="100" workbookViewId="0">
      <selection activeCell="D37" sqref="D37"/>
    </sheetView>
  </sheetViews>
  <sheetFormatPr baseColWidth="10" defaultColWidth="9.28515625" defaultRowHeight="11.25" x14ac:dyDescent="0.25"/>
  <cols>
    <col min="1" max="1" width="48.140625" style="28" customWidth="1"/>
    <col min="2" max="2" width="12.28515625" style="28" customWidth="1"/>
    <col min="3" max="3" width="12.28515625" style="29" customWidth="1"/>
    <col min="4" max="4" width="48.140625" style="29" customWidth="1"/>
    <col min="5" max="6" width="12.28515625" style="29" customWidth="1"/>
    <col min="7" max="16384" width="9.28515625" style="8"/>
  </cols>
  <sheetData>
    <row r="1" spans="1:6" ht="45" customHeight="1" x14ac:dyDescent="0.25">
      <c r="A1" s="477" t="s">
        <v>666</v>
      </c>
      <c r="B1" s="478"/>
      <c r="C1" s="478"/>
      <c r="D1" s="478"/>
      <c r="E1" s="478"/>
      <c r="F1" s="479"/>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5">
        <v>403214.67</v>
      </c>
      <c r="C5" s="415">
        <v>2053163.7</v>
      </c>
      <c r="D5" s="14" t="s">
        <v>161</v>
      </c>
      <c r="E5" s="415">
        <v>23432.99</v>
      </c>
      <c r="F5" s="418">
        <v>61909.85</v>
      </c>
    </row>
    <row r="6" spans="1:6" x14ac:dyDescent="0.25">
      <c r="A6" s="14" t="s">
        <v>162</v>
      </c>
      <c r="B6" s="415">
        <v>740.82</v>
      </c>
      <c r="C6" s="415">
        <v>0</v>
      </c>
      <c r="D6" s="14" t="s">
        <v>163</v>
      </c>
      <c r="E6" s="415">
        <v>0</v>
      </c>
      <c r="F6" s="418">
        <v>0</v>
      </c>
    </row>
    <row r="7" spans="1:6" x14ac:dyDescent="0.25">
      <c r="A7" s="14" t="s">
        <v>164</v>
      </c>
      <c r="B7" s="415">
        <v>0</v>
      </c>
      <c r="C7" s="415">
        <v>0</v>
      </c>
      <c r="D7" s="14" t="s">
        <v>165</v>
      </c>
      <c r="E7" s="415">
        <v>0</v>
      </c>
      <c r="F7" s="418">
        <v>0</v>
      </c>
    </row>
    <row r="8" spans="1:6" x14ac:dyDescent="0.25">
      <c r="A8" s="14" t="s">
        <v>166</v>
      </c>
      <c r="B8" s="415">
        <v>0</v>
      </c>
      <c r="C8" s="415">
        <v>0</v>
      </c>
      <c r="D8" s="14" t="s">
        <v>167</v>
      </c>
      <c r="E8" s="415">
        <v>0</v>
      </c>
      <c r="F8" s="418">
        <v>0</v>
      </c>
    </row>
    <row r="9" spans="1:6" x14ac:dyDescent="0.25">
      <c r="A9" s="14" t="s">
        <v>168</v>
      </c>
      <c r="B9" s="415">
        <v>0</v>
      </c>
      <c r="C9" s="415">
        <v>0</v>
      </c>
      <c r="D9" s="14" t="s">
        <v>169</v>
      </c>
      <c r="E9" s="415">
        <v>0</v>
      </c>
      <c r="F9" s="418">
        <v>0</v>
      </c>
    </row>
    <row r="10" spans="1:6" ht="22.5" x14ac:dyDescent="0.25">
      <c r="A10" s="14" t="s">
        <v>170</v>
      </c>
      <c r="B10" s="415">
        <v>0</v>
      </c>
      <c r="C10" s="415">
        <v>0</v>
      </c>
      <c r="D10" s="14" t="s">
        <v>171</v>
      </c>
      <c r="E10" s="415">
        <v>0</v>
      </c>
      <c r="F10" s="418">
        <v>0</v>
      </c>
    </row>
    <row r="11" spans="1:6" x14ac:dyDescent="0.25">
      <c r="A11" s="14" t="s">
        <v>172</v>
      </c>
      <c r="B11" s="415">
        <v>0</v>
      </c>
      <c r="C11" s="415">
        <v>0</v>
      </c>
      <c r="D11" s="14" t="s">
        <v>173</v>
      </c>
      <c r="E11" s="415">
        <v>0</v>
      </c>
      <c r="F11" s="418">
        <v>0</v>
      </c>
    </row>
    <row r="12" spans="1:6" x14ac:dyDescent="0.25">
      <c r="A12" s="16"/>
      <c r="B12" s="416"/>
      <c r="C12" s="416"/>
      <c r="D12" s="14" t="s">
        <v>174</v>
      </c>
      <c r="E12" s="415">
        <v>0</v>
      </c>
      <c r="F12" s="418">
        <v>0</v>
      </c>
    </row>
    <row r="13" spans="1:6" x14ac:dyDescent="0.25">
      <c r="A13" s="13" t="s">
        <v>175</v>
      </c>
      <c r="B13" s="417">
        <f>SUM(B5:B11)</f>
        <v>403955.49</v>
      </c>
      <c r="C13" s="417">
        <f>SUM(C5:C11)</f>
        <v>2053163.7</v>
      </c>
      <c r="D13" s="16"/>
      <c r="E13" s="419"/>
      <c r="F13" s="420"/>
    </row>
    <row r="14" spans="1:6" x14ac:dyDescent="0.25">
      <c r="A14" s="17"/>
      <c r="B14" s="416"/>
      <c r="C14" s="416"/>
      <c r="D14" s="13" t="s">
        <v>176</v>
      </c>
      <c r="E14" s="421">
        <f>SUM(E5:E12)</f>
        <v>23432.99</v>
      </c>
      <c r="F14" s="422">
        <f>SUM(F5:F12)</f>
        <v>61909.85</v>
      </c>
    </row>
    <row r="15" spans="1:6" x14ac:dyDescent="0.25">
      <c r="A15" s="13" t="s">
        <v>177</v>
      </c>
      <c r="B15" s="416"/>
      <c r="C15" s="416"/>
      <c r="D15" s="17"/>
      <c r="E15" s="416"/>
      <c r="F15" s="420"/>
    </row>
    <row r="16" spans="1:6" x14ac:dyDescent="0.25">
      <c r="A16" s="14" t="s">
        <v>178</v>
      </c>
      <c r="B16" s="415">
        <v>0</v>
      </c>
      <c r="C16" s="415">
        <v>0</v>
      </c>
      <c r="D16" s="13" t="s">
        <v>179</v>
      </c>
      <c r="E16" s="416"/>
      <c r="F16" s="416"/>
    </row>
    <row r="17" spans="1:6" x14ac:dyDescent="0.25">
      <c r="A17" s="14" t="s">
        <v>180</v>
      </c>
      <c r="B17" s="415">
        <v>0</v>
      </c>
      <c r="C17" s="415">
        <v>0</v>
      </c>
      <c r="D17" s="14" t="s">
        <v>181</v>
      </c>
      <c r="E17" s="415">
        <v>0</v>
      </c>
      <c r="F17" s="418">
        <v>0</v>
      </c>
    </row>
    <row r="18" spans="1:6" ht="22.5" x14ac:dyDescent="0.25">
      <c r="A18" s="14" t="s">
        <v>182</v>
      </c>
      <c r="B18" s="415">
        <v>0</v>
      </c>
      <c r="C18" s="415">
        <v>0</v>
      </c>
      <c r="D18" s="14" t="s">
        <v>183</v>
      </c>
      <c r="E18" s="415">
        <v>0</v>
      </c>
      <c r="F18" s="418">
        <v>0</v>
      </c>
    </row>
    <row r="19" spans="1:6" x14ac:dyDescent="0.25">
      <c r="A19" s="14" t="s">
        <v>184</v>
      </c>
      <c r="B19" s="415">
        <v>749959.91</v>
      </c>
      <c r="C19" s="415">
        <v>749959.91</v>
      </c>
      <c r="D19" s="14" t="s">
        <v>185</v>
      </c>
      <c r="E19" s="415">
        <v>0</v>
      </c>
      <c r="F19" s="418">
        <v>0</v>
      </c>
    </row>
    <row r="20" spans="1:6" x14ac:dyDescent="0.25">
      <c r="A20" s="14" t="s">
        <v>186</v>
      </c>
      <c r="B20" s="415">
        <v>25212</v>
      </c>
      <c r="C20" s="415">
        <v>25212</v>
      </c>
      <c r="D20" s="14" t="s">
        <v>187</v>
      </c>
      <c r="E20" s="415">
        <v>0</v>
      </c>
      <c r="F20" s="418">
        <v>0</v>
      </c>
    </row>
    <row r="21" spans="1:6" ht="22.5" x14ac:dyDescent="0.25">
      <c r="A21" s="14" t="s">
        <v>188</v>
      </c>
      <c r="B21" s="415">
        <v>-595138.42000000004</v>
      </c>
      <c r="C21" s="415">
        <v>-586508.64</v>
      </c>
      <c r="D21" s="14" t="s">
        <v>189</v>
      </c>
      <c r="E21" s="415">
        <v>0</v>
      </c>
      <c r="F21" s="418">
        <v>0</v>
      </c>
    </row>
    <row r="22" spans="1:6" x14ac:dyDescent="0.25">
      <c r="A22" s="14" t="s">
        <v>190</v>
      </c>
      <c r="B22" s="415">
        <v>0</v>
      </c>
      <c r="C22" s="415">
        <v>0</v>
      </c>
      <c r="D22" s="14" t="s">
        <v>191</v>
      </c>
      <c r="E22" s="415">
        <v>0</v>
      </c>
      <c r="F22" s="418">
        <v>0</v>
      </c>
    </row>
    <row r="23" spans="1:6" x14ac:dyDescent="0.25">
      <c r="A23" s="14" t="s">
        <v>192</v>
      </c>
      <c r="B23" s="415">
        <v>0</v>
      </c>
      <c r="C23" s="415">
        <v>0</v>
      </c>
      <c r="D23" s="16"/>
      <c r="E23" s="416"/>
      <c r="F23" s="420"/>
    </row>
    <row r="24" spans="1:6" x14ac:dyDescent="0.25">
      <c r="A24" s="14" t="s">
        <v>193</v>
      </c>
      <c r="B24" s="415">
        <v>0</v>
      </c>
      <c r="C24" s="415">
        <v>0</v>
      </c>
      <c r="D24" s="13" t="s">
        <v>194</v>
      </c>
      <c r="E24" s="417">
        <f>SUM(E17:E22)</f>
        <v>0</v>
      </c>
      <c r="F24" s="422">
        <f>SUM(F17:F22)</f>
        <v>0</v>
      </c>
    </row>
    <row r="25" spans="1:6" s="12" customFormat="1" x14ac:dyDescent="0.25">
      <c r="A25" s="16"/>
      <c r="B25" s="416"/>
      <c r="C25" s="416"/>
      <c r="D25" s="16"/>
      <c r="E25" s="416"/>
      <c r="F25" s="420"/>
    </row>
    <row r="26" spans="1:6" x14ac:dyDescent="0.25">
      <c r="A26" s="13" t="s">
        <v>195</v>
      </c>
      <c r="B26" s="417">
        <f>SUM(B16:B24)</f>
        <v>180033.49</v>
      </c>
      <c r="C26" s="417">
        <f>SUM(C16:C24)</f>
        <v>188663.27000000002</v>
      </c>
      <c r="D26" s="24" t="s">
        <v>196</v>
      </c>
      <c r="E26" s="417">
        <f>SUM(E24+E14)</f>
        <v>23432.99</v>
      </c>
      <c r="F26" s="422">
        <f>SUM(F14+F24)</f>
        <v>61909.85</v>
      </c>
    </row>
    <row r="27" spans="1:6" x14ac:dyDescent="0.25">
      <c r="A27" s="17"/>
      <c r="B27" s="416"/>
      <c r="C27" s="416"/>
      <c r="D27" s="17"/>
      <c r="E27" s="416"/>
      <c r="F27" s="420"/>
    </row>
    <row r="28" spans="1:6" x14ac:dyDescent="0.25">
      <c r="A28" s="13" t="s">
        <v>197</v>
      </c>
      <c r="B28" s="417">
        <f>B13+B26</f>
        <v>583988.98</v>
      </c>
      <c r="C28" s="417">
        <f>C13+C26</f>
        <v>2241826.9699999997</v>
      </c>
      <c r="D28" s="10" t="s">
        <v>198</v>
      </c>
      <c r="E28" s="416"/>
      <c r="F28" s="416"/>
    </row>
    <row r="29" spans="1:6" x14ac:dyDescent="0.25">
      <c r="A29" s="25"/>
      <c r="B29" s="26"/>
      <c r="C29" s="23"/>
      <c r="D29" s="17"/>
      <c r="E29" s="416"/>
      <c r="F29" s="416"/>
    </row>
    <row r="30" spans="1:6" x14ac:dyDescent="0.25">
      <c r="A30" s="25"/>
      <c r="B30" s="26"/>
      <c r="C30" s="23"/>
      <c r="D30" s="13" t="s">
        <v>199</v>
      </c>
      <c r="E30" s="417">
        <f>SUM(E31:E33)</f>
        <v>4296</v>
      </c>
      <c r="F30" s="422">
        <f>SUM(F31:F33)</f>
        <v>4296</v>
      </c>
    </row>
    <row r="31" spans="1:6" x14ac:dyDescent="0.25">
      <c r="A31" s="25"/>
      <c r="B31" s="26"/>
      <c r="C31" s="23"/>
      <c r="D31" s="14" t="s">
        <v>138</v>
      </c>
      <c r="E31" s="415">
        <v>0</v>
      </c>
      <c r="F31" s="418">
        <v>0</v>
      </c>
    </row>
    <row r="32" spans="1:6" x14ac:dyDescent="0.25">
      <c r="A32" s="25"/>
      <c r="B32" s="26"/>
      <c r="C32" s="23"/>
      <c r="D32" s="14" t="s">
        <v>200</v>
      </c>
      <c r="E32" s="415">
        <v>4296</v>
      </c>
      <c r="F32" s="418">
        <v>4296</v>
      </c>
    </row>
    <row r="33" spans="1:6" x14ac:dyDescent="0.25">
      <c r="A33" s="25"/>
      <c r="B33" s="26"/>
      <c r="C33" s="23"/>
      <c r="D33" s="14" t="s">
        <v>201</v>
      </c>
      <c r="E33" s="415">
        <v>0</v>
      </c>
      <c r="F33" s="418">
        <v>0</v>
      </c>
    </row>
    <row r="34" spans="1:6" x14ac:dyDescent="0.25">
      <c r="A34" s="25"/>
      <c r="B34" s="26"/>
      <c r="C34" s="23"/>
      <c r="D34" s="16"/>
      <c r="E34" s="416"/>
      <c r="F34" s="420"/>
    </row>
    <row r="35" spans="1:6" x14ac:dyDescent="0.25">
      <c r="A35" s="25"/>
      <c r="B35" s="26"/>
      <c r="C35" s="23"/>
      <c r="D35" s="13" t="s">
        <v>202</v>
      </c>
      <c r="E35" s="417">
        <f>SUM(E36:E40)</f>
        <v>556259.99</v>
      </c>
      <c r="F35" s="422">
        <f>SUM(F36:F40)</f>
        <v>2175621.1200000001</v>
      </c>
    </row>
    <row r="36" spans="1:6" x14ac:dyDescent="0.25">
      <c r="A36" s="25"/>
      <c r="B36" s="26"/>
      <c r="C36" s="23"/>
      <c r="D36" s="14" t="s">
        <v>663</v>
      </c>
      <c r="E36" s="415">
        <v>382759.1</v>
      </c>
      <c r="F36" s="418">
        <v>1959801.99</v>
      </c>
    </row>
    <row r="37" spans="1:6" x14ac:dyDescent="0.25">
      <c r="A37" s="25"/>
      <c r="B37" s="26"/>
      <c r="C37" s="23"/>
      <c r="D37" s="14" t="s">
        <v>204</v>
      </c>
      <c r="E37" s="415">
        <v>173500.89</v>
      </c>
      <c r="F37" s="418">
        <v>215819.13</v>
      </c>
    </row>
    <row r="38" spans="1:6" x14ac:dyDescent="0.25">
      <c r="A38" s="25"/>
      <c r="B38" s="26"/>
      <c r="C38" s="23"/>
      <c r="D38" s="14" t="s">
        <v>205</v>
      </c>
      <c r="E38" s="415">
        <v>0</v>
      </c>
      <c r="F38" s="418">
        <v>0</v>
      </c>
    </row>
    <row r="39" spans="1:6" x14ac:dyDescent="0.25">
      <c r="A39" s="25"/>
      <c r="B39" s="26"/>
      <c r="C39" s="23"/>
      <c r="D39" s="14" t="s">
        <v>206</v>
      </c>
      <c r="E39" s="415">
        <v>0</v>
      </c>
      <c r="F39" s="418">
        <v>0</v>
      </c>
    </row>
    <row r="40" spans="1:6" x14ac:dyDescent="0.25">
      <c r="A40" s="25"/>
      <c r="B40" s="26"/>
      <c r="C40" s="23"/>
      <c r="D40" s="14" t="s">
        <v>207</v>
      </c>
      <c r="E40" s="415">
        <v>0</v>
      </c>
      <c r="F40" s="418">
        <v>0</v>
      </c>
    </row>
    <row r="41" spans="1:6" x14ac:dyDescent="0.25">
      <c r="A41" s="25"/>
      <c r="B41" s="26"/>
      <c r="C41" s="23"/>
      <c r="D41" s="16"/>
      <c r="E41" s="416"/>
      <c r="F41" s="420"/>
    </row>
    <row r="42" spans="1:6" ht="22.5" x14ac:dyDescent="0.25">
      <c r="A42" s="25"/>
      <c r="B42" s="26"/>
      <c r="C42" s="23"/>
      <c r="D42" s="13" t="s">
        <v>208</v>
      </c>
      <c r="E42" s="417">
        <f>SUM(E43:E44)</f>
        <v>0</v>
      </c>
      <c r="F42" s="422">
        <f>SUM(F43:F44)</f>
        <v>0</v>
      </c>
    </row>
    <row r="43" spans="1:6" x14ac:dyDescent="0.25">
      <c r="A43" s="25"/>
      <c r="B43" s="26"/>
      <c r="C43" s="23"/>
      <c r="D43" s="14" t="s">
        <v>209</v>
      </c>
      <c r="E43" s="415">
        <v>0</v>
      </c>
      <c r="F43" s="418">
        <v>0</v>
      </c>
    </row>
    <row r="44" spans="1:6" x14ac:dyDescent="0.25">
      <c r="A44" s="25"/>
      <c r="B44" s="26"/>
      <c r="C44" s="23"/>
      <c r="D44" s="14" t="s">
        <v>210</v>
      </c>
      <c r="E44" s="415">
        <v>0</v>
      </c>
      <c r="F44" s="418">
        <v>0</v>
      </c>
    </row>
    <row r="45" spans="1:6" x14ac:dyDescent="0.25">
      <c r="A45" s="25"/>
      <c r="B45" s="26"/>
      <c r="C45" s="23"/>
      <c r="D45" s="16"/>
      <c r="E45" s="416"/>
      <c r="F45" s="420"/>
    </row>
    <row r="46" spans="1:6" x14ac:dyDescent="0.25">
      <c r="A46" s="25"/>
      <c r="B46" s="26"/>
      <c r="C46" s="23"/>
      <c r="D46" s="13" t="s">
        <v>211</v>
      </c>
      <c r="E46" s="417">
        <f>SUM(E42+E35+E30)</f>
        <v>560555.99</v>
      </c>
      <c r="F46" s="422">
        <f>SUM(F42+F35+F30)</f>
        <v>2179917.12</v>
      </c>
    </row>
    <row r="47" spans="1:6" x14ac:dyDescent="0.25">
      <c r="A47" s="25"/>
      <c r="B47" s="26"/>
      <c r="C47" s="23"/>
      <c r="D47" s="17"/>
      <c r="E47" s="416"/>
      <c r="F47" s="420"/>
    </row>
    <row r="48" spans="1:6" x14ac:dyDescent="0.25">
      <c r="A48" s="25"/>
      <c r="B48" s="26"/>
      <c r="C48" s="23"/>
      <c r="D48" s="13" t="s">
        <v>212</v>
      </c>
      <c r="E48" s="417">
        <f>E46+E26</f>
        <v>583988.98</v>
      </c>
      <c r="F48" s="417">
        <f>F46+F26</f>
        <v>2241826.9700000002</v>
      </c>
    </row>
    <row r="49" spans="1:6" x14ac:dyDescent="0.25">
      <c r="A49" s="25"/>
      <c r="B49" s="26"/>
      <c r="C49" s="26"/>
      <c r="D49" s="27"/>
      <c r="E49" s="420"/>
      <c r="F49" s="420"/>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activeCell="A29" sqref="A29"/>
    </sheetView>
  </sheetViews>
  <sheetFormatPr baseColWidth="10" defaultColWidth="9.28515625" defaultRowHeight="11.25" x14ac:dyDescent="0.25"/>
  <cols>
    <col min="1" max="1" width="45" style="28" customWidth="1"/>
    <col min="2" max="5" width="16.28515625" style="29" customWidth="1"/>
    <col min="6" max="6" width="14.28515625" style="29" customWidth="1"/>
    <col min="7" max="16384" width="9.28515625" style="8"/>
  </cols>
  <sheetData>
    <row r="1" spans="1:6" ht="45" customHeight="1" x14ac:dyDescent="0.25">
      <c r="A1" s="435" t="s">
        <v>675</v>
      </c>
      <c r="B1" s="436"/>
      <c r="C1" s="436"/>
      <c r="D1" s="436"/>
      <c r="E1" s="436"/>
      <c r="F1" s="437"/>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667</v>
      </c>
      <c r="B4" s="410">
        <f>SUM(B5:B7)</f>
        <v>4296</v>
      </c>
      <c r="C4" s="411"/>
      <c r="D4" s="411"/>
      <c r="E4" s="411"/>
      <c r="F4" s="410">
        <f>SUM(B4:E4)</f>
        <v>4296</v>
      </c>
    </row>
    <row r="5" spans="1:6" ht="11.25" customHeight="1" x14ac:dyDescent="0.2">
      <c r="A5" s="35" t="s">
        <v>138</v>
      </c>
      <c r="B5" s="412">
        <v>0</v>
      </c>
      <c r="C5" s="411"/>
      <c r="D5" s="411"/>
      <c r="E5" s="411"/>
      <c r="F5" s="410">
        <f>SUM(B5:E5)</f>
        <v>0</v>
      </c>
    </row>
    <row r="6" spans="1:6" ht="11.25" customHeight="1" x14ac:dyDescent="0.2">
      <c r="A6" s="35" t="s">
        <v>200</v>
      </c>
      <c r="B6" s="412">
        <v>4296</v>
      </c>
      <c r="C6" s="411"/>
      <c r="D6" s="411"/>
      <c r="E6" s="411"/>
      <c r="F6" s="410">
        <f>SUM(B6:E6)</f>
        <v>4296</v>
      </c>
    </row>
    <row r="7" spans="1:6" ht="11.25" customHeight="1" x14ac:dyDescent="0.2">
      <c r="A7" s="35" t="s">
        <v>201</v>
      </c>
      <c r="B7" s="412">
        <v>0</v>
      </c>
      <c r="C7" s="411"/>
      <c r="D7" s="411"/>
      <c r="E7" s="411"/>
      <c r="F7" s="410">
        <f>SUM(B7:E7)</f>
        <v>0</v>
      </c>
    </row>
    <row r="8" spans="1:6" ht="11.25" customHeight="1" x14ac:dyDescent="0.25">
      <c r="A8" s="36"/>
      <c r="B8" s="411"/>
      <c r="C8" s="411"/>
      <c r="D8" s="411"/>
      <c r="E8" s="411"/>
      <c r="F8" s="411"/>
    </row>
    <row r="9" spans="1:6" ht="11.25" customHeight="1" x14ac:dyDescent="0.2">
      <c r="A9" s="34" t="s">
        <v>668</v>
      </c>
      <c r="B9" s="411"/>
      <c r="C9" s="410">
        <f>SUM(C10:C14)</f>
        <v>215819.13</v>
      </c>
      <c r="D9" s="410">
        <f>D10</f>
        <v>1959801.99</v>
      </c>
      <c r="E9" s="411"/>
      <c r="F9" s="410">
        <f t="shared" ref="F9:F14" si="0">SUM(B9:E9)</f>
        <v>2175621.1200000001</v>
      </c>
    </row>
    <row r="10" spans="1:6" ht="11.25" customHeight="1" x14ac:dyDescent="0.2">
      <c r="A10" s="35" t="s">
        <v>662</v>
      </c>
      <c r="B10" s="411"/>
      <c r="C10" s="411"/>
      <c r="D10" s="412">
        <v>1959801.99</v>
      </c>
      <c r="E10" s="411"/>
      <c r="F10" s="410">
        <f t="shared" si="0"/>
        <v>1959801.99</v>
      </c>
    </row>
    <row r="11" spans="1:6" ht="11.25" customHeight="1" x14ac:dyDescent="0.2">
      <c r="A11" s="35" t="s">
        <v>204</v>
      </c>
      <c r="B11" s="411"/>
      <c r="C11" s="412">
        <v>215819.13</v>
      </c>
      <c r="D11" s="411"/>
      <c r="E11" s="411"/>
      <c r="F11" s="410">
        <f t="shared" si="0"/>
        <v>215819.13</v>
      </c>
    </row>
    <row r="12" spans="1:6" ht="11.25" customHeight="1" x14ac:dyDescent="0.2">
      <c r="A12" s="35" t="s">
        <v>205</v>
      </c>
      <c r="B12" s="411"/>
      <c r="C12" s="412">
        <v>0</v>
      </c>
      <c r="D12" s="411"/>
      <c r="E12" s="411"/>
      <c r="F12" s="410">
        <f t="shared" si="0"/>
        <v>0</v>
      </c>
    </row>
    <row r="13" spans="1:6" ht="11.25" customHeight="1" x14ac:dyDescent="0.2">
      <c r="A13" s="35" t="s">
        <v>206</v>
      </c>
      <c r="B13" s="411"/>
      <c r="C13" s="412">
        <v>0</v>
      </c>
      <c r="D13" s="411"/>
      <c r="E13" s="411"/>
      <c r="F13" s="410">
        <f t="shared" si="0"/>
        <v>0</v>
      </c>
    </row>
    <row r="14" spans="1:6" ht="11.25" customHeight="1" x14ac:dyDescent="0.2">
      <c r="A14" s="35" t="s">
        <v>207</v>
      </c>
      <c r="B14" s="411"/>
      <c r="C14" s="412">
        <v>0</v>
      </c>
      <c r="D14" s="411"/>
      <c r="E14" s="411"/>
      <c r="F14" s="410">
        <f t="shared" si="0"/>
        <v>0</v>
      </c>
    </row>
    <row r="15" spans="1:6" ht="11.25" customHeight="1" x14ac:dyDescent="0.25">
      <c r="A15" s="36"/>
      <c r="B15" s="411"/>
      <c r="C15" s="411"/>
      <c r="D15" s="411"/>
      <c r="E15" s="411"/>
      <c r="F15" s="411"/>
    </row>
    <row r="16" spans="1:6" ht="22.5" x14ac:dyDescent="0.2">
      <c r="A16" s="34" t="s">
        <v>669</v>
      </c>
      <c r="B16" s="411"/>
      <c r="C16" s="411"/>
      <c r="D16" s="411"/>
      <c r="E16" s="410">
        <f>SUM(E17:E18)</f>
        <v>0</v>
      </c>
      <c r="F16" s="410">
        <f>SUM(B16:E16)</f>
        <v>0</v>
      </c>
    </row>
    <row r="17" spans="1:6" ht="11.25" customHeight="1" x14ac:dyDescent="0.2">
      <c r="A17" s="35" t="s">
        <v>209</v>
      </c>
      <c r="B17" s="411"/>
      <c r="C17" s="411"/>
      <c r="D17" s="411"/>
      <c r="E17" s="412">
        <v>0</v>
      </c>
      <c r="F17" s="410">
        <f>SUM(B17:E17)</f>
        <v>0</v>
      </c>
    </row>
    <row r="18" spans="1:6" ht="11.25" customHeight="1" x14ac:dyDescent="0.2">
      <c r="A18" s="35" t="s">
        <v>210</v>
      </c>
      <c r="B18" s="411"/>
      <c r="C18" s="411"/>
      <c r="D18" s="411"/>
      <c r="E18" s="412">
        <v>0</v>
      </c>
      <c r="F18" s="410">
        <f>SUM(B18:E18)</f>
        <v>0</v>
      </c>
    </row>
    <row r="19" spans="1:6" ht="11.25" customHeight="1" x14ac:dyDescent="0.25">
      <c r="A19" s="36"/>
      <c r="B19" s="411"/>
      <c r="C19" s="411"/>
      <c r="D19" s="411"/>
      <c r="E19" s="411"/>
      <c r="F19" s="411"/>
    </row>
    <row r="20" spans="1:6" ht="11.25" customHeight="1" x14ac:dyDescent="0.2">
      <c r="A20" s="34" t="s">
        <v>670</v>
      </c>
      <c r="B20" s="410">
        <f>B4</f>
        <v>4296</v>
      </c>
      <c r="C20" s="410">
        <f>C9</f>
        <v>215819.13</v>
      </c>
      <c r="D20" s="410">
        <f>D9</f>
        <v>1959801.99</v>
      </c>
      <c r="E20" s="410">
        <f>E16</f>
        <v>0</v>
      </c>
      <c r="F20" s="410">
        <f>SUM(B20:E20)</f>
        <v>2179917.12</v>
      </c>
    </row>
    <row r="21" spans="1:6" ht="11.25" customHeight="1" x14ac:dyDescent="0.25">
      <c r="A21" s="37"/>
      <c r="B21" s="411"/>
      <c r="C21" s="411"/>
      <c r="D21" s="411"/>
      <c r="E21" s="411"/>
      <c r="F21" s="411"/>
    </row>
    <row r="22" spans="1:6" ht="11.25" customHeight="1" x14ac:dyDescent="0.2">
      <c r="A22" s="34" t="s">
        <v>671</v>
      </c>
      <c r="B22" s="410">
        <f>SUM(B23:B25)</f>
        <v>0</v>
      </c>
      <c r="C22" s="411"/>
      <c r="D22" s="411"/>
      <c r="E22" s="411"/>
      <c r="F22" s="410">
        <f>SUM(B22:E22)</f>
        <v>0</v>
      </c>
    </row>
    <row r="23" spans="1:6" ht="11.25" customHeight="1" x14ac:dyDescent="0.2">
      <c r="A23" s="35" t="s">
        <v>138</v>
      </c>
      <c r="B23" s="412">
        <v>0</v>
      </c>
      <c r="C23" s="411"/>
      <c r="D23" s="411"/>
      <c r="E23" s="411"/>
      <c r="F23" s="410">
        <f>SUM(B23:E23)</f>
        <v>0</v>
      </c>
    </row>
    <row r="24" spans="1:6" ht="11.25" customHeight="1" x14ac:dyDescent="0.2">
      <c r="A24" s="35" t="s">
        <v>200</v>
      </c>
      <c r="B24" s="412">
        <v>0</v>
      </c>
      <c r="C24" s="411"/>
      <c r="D24" s="411"/>
      <c r="E24" s="411"/>
      <c r="F24" s="410">
        <f>SUM(B24:E24)</f>
        <v>0</v>
      </c>
    </row>
    <row r="25" spans="1:6" ht="11.25" customHeight="1" x14ac:dyDescent="0.2">
      <c r="A25" s="35" t="s">
        <v>201</v>
      </c>
      <c r="B25" s="412">
        <v>0</v>
      </c>
      <c r="C25" s="411"/>
      <c r="D25" s="411"/>
      <c r="E25" s="411"/>
      <c r="F25" s="410">
        <f>SUM(B25:E25)</f>
        <v>0</v>
      </c>
    </row>
    <row r="26" spans="1:6" ht="11.25" customHeight="1" x14ac:dyDescent="0.25">
      <c r="A26" s="36"/>
      <c r="B26" s="411"/>
      <c r="C26" s="411"/>
      <c r="D26" s="411"/>
      <c r="E26" s="411"/>
      <c r="F26" s="411"/>
    </row>
    <row r="27" spans="1:6" ht="22.5" x14ac:dyDescent="0.2">
      <c r="A27" s="34" t="s">
        <v>672</v>
      </c>
      <c r="B27" s="411"/>
      <c r="C27" s="410">
        <f>C29</f>
        <v>-42318.239999999998</v>
      </c>
      <c r="D27" s="410">
        <f>SUM(D28:D32)</f>
        <v>-1577042.8900000001</v>
      </c>
      <c r="E27" s="411"/>
      <c r="F27" s="410">
        <f t="shared" ref="F27:F32" si="1">SUM(B27:E27)</f>
        <v>-1619361.1300000001</v>
      </c>
    </row>
    <row r="28" spans="1:6" ht="11.25" customHeight="1" x14ac:dyDescent="0.2">
      <c r="A28" s="35" t="s">
        <v>662</v>
      </c>
      <c r="B28" s="411"/>
      <c r="C28" s="411"/>
      <c r="D28" s="412">
        <v>382759.1</v>
      </c>
      <c r="E28" s="411"/>
      <c r="F28" s="410">
        <f t="shared" si="1"/>
        <v>382759.1</v>
      </c>
    </row>
    <row r="29" spans="1:6" ht="11.25" customHeight="1" x14ac:dyDescent="0.2">
      <c r="A29" s="35" t="s">
        <v>204</v>
      </c>
      <c r="B29" s="411"/>
      <c r="C29" s="412">
        <v>-42318.239999999998</v>
      </c>
      <c r="D29" s="412">
        <v>-1959801.99</v>
      </c>
      <c r="E29" s="411"/>
      <c r="F29" s="410">
        <f t="shared" si="1"/>
        <v>-2002120.23</v>
      </c>
    </row>
    <row r="30" spans="1:6" ht="11.25" customHeight="1" x14ac:dyDescent="0.2">
      <c r="A30" s="35" t="s">
        <v>205</v>
      </c>
      <c r="B30" s="411"/>
      <c r="C30" s="411"/>
      <c r="D30" s="413">
        <v>0</v>
      </c>
      <c r="E30" s="411"/>
      <c r="F30" s="410">
        <f t="shared" si="1"/>
        <v>0</v>
      </c>
    </row>
    <row r="31" spans="1:6" ht="11.25" customHeight="1" x14ac:dyDescent="0.2">
      <c r="A31" s="35" t="s">
        <v>206</v>
      </c>
      <c r="B31" s="411"/>
      <c r="C31" s="411"/>
      <c r="D31" s="413">
        <v>0</v>
      </c>
      <c r="E31" s="411"/>
      <c r="F31" s="410">
        <f t="shared" si="1"/>
        <v>0</v>
      </c>
    </row>
    <row r="32" spans="1:6" ht="11.25" customHeight="1" x14ac:dyDescent="0.2">
      <c r="A32" s="35" t="s">
        <v>207</v>
      </c>
      <c r="B32" s="411"/>
      <c r="C32" s="411"/>
      <c r="D32" s="413">
        <v>0</v>
      </c>
      <c r="E32" s="411"/>
      <c r="F32" s="410">
        <f t="shared" si="1"/>
        <v>0</v>
      </c>
    </row>
    <row r="33" spans="1:6" ht="11.25" customHeight="1" x14ac:dyDescent="0.25">
      <c r="A33" s="36"/>
      <c r="B33" s="411"/>
      <c r="C33" s="411"/>
      <c r="D33" s="411"/>
      <c r="E33" s="411"/>
      <c r="F33" s="411"/>
    </row>
    <row r="34" spans="1:6" ht="33.75" x14ac:dyDescent="0.2">
      <c r="A34" s="34" t="s">
        <v>673</v>
      </c>
      <c r="B34" s="411"/>
      <c r="C34" s="411"/>
      <c r="D34" s="411"/>
      <c r="E34" s="410">
        <f>SUM(E35:E36)</f>
        <v>0</v>
      </c>
      <c r="F34" s="410">
        <f>SUM(B34:E34)</f>
        <v>0</v>
      </c>
    </row>
    <row r="35" spans="1:6" ht="11.25" customHeight="1" x14ac:dyDescent="0.2">
      <c r="A35" s="35" t="s">
        <v>209</v>
      </c>
      <c r="B35" s="411"/>
      <c r="C35" s="411"/>
      <c r="D35" s="411"/>
      <c r="E35" s="412">
        <v>0</v>
      </c>
      <c r="F35" s="410">
        <f>SUM(B35:E35)</f>
        <v>0</v>
      </c>
    </row>
    <row r="36" spans="1:6" ht="11.25" customHeight="1" x14ac:dyDescent="0.2">
      <c r="A36" s="35" t="s">
        <v>210</v>
      </c>
      <c r="B36" s="411"/>
      <c r="C36" s="411"/>
      <c r="D36" s="411"/>
      <c r="E36" s="412">
        <v>0</v>
      </c>
      <c r="F36" s="410">
        <f>SUM(B36:E36)</f>
        <v>0</v>
      </c>
    </row>
    <row r="37" spans="1:6" ht="11.25" customHeight="1" x14ac:dyDescent="0.25">
      <c r="A37" s="36"/>
      <c r="B37" s="411"/>
      <c r="C37" s="411"/>
      <c r="D37" s="411"/>
      <c r="E37" s="411"/>
      <c r="F37" s="411"/>
    </row>
    <row r="38" spans="1:6" ht="11.25" customHeight="1" x14ac:dyDescent="0.25">
      <c r="A38" s="34" t="s">
        <v>674</v>
      </c>
      <c r="B38" s="414">
        <f>B20+B22</f>
        <v>4296</v>
      </c>
      <c r="C38" s="414">
        <f>+C20+C27</f>
        <v>173500.89</v>
      </c>
      <c r="D38" s="414">
        <f>D20+D27</f>
        <v>382759.09999999986</v>
      </c>
      <c r="E38" s="414">
        <f>+E20+E34</f>
        <v>0</v>
      </c>
      <c r="F38" s="414">
        <f>SUM(B38:E38)</f>
        <v>560555.98999999987</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zoomScaleNormal="100" zoomScaleSheetLayoutView="80" workbookViewId="0">
      <selection activeCell="A52" sqref="A52"/>
    </sheetView>
  </sheetViews>
  <sheetFormatPr baseColWidth="10" defaultColWidth="9.28515625" defaultRowHeight="11.25" x14ac:dyDescent="0.25"/>
  <cols>
    <col min="1" max="1" width="66.7109375" style="28" customWidth="1"/>
    <col min="2" max="2" width="24" style="28" customWidth="1"/>
    <col min="3" max="3" width="20.140625" style="29" customWidth="1"/>
    <col min="4" max="4" width="7.140625" style="8" customWidth="1"/>
    <col min="5" max="16384" width="9.28515625" style="8"/>
  </cols>
  <sheetData>
    <row r="1" spans="1:3" ht="45" customHeight="1" x14ac:dyDescent="0.25">
      <c r="A1" s="435" t="s">
        <v>676</v>
      </c>
      <c r="B1" s="436"/>
      <c r="C1" s="437"/>
    </row>
    <row r="2" spans="1:3" s="42" customFormat="1" ht="15" customHeight="1" x14ac:dyDescent="0.25">
      <c r="A2" s="40" t="s">
        <v>100</v>
      </c>
      <c r="B2" s="41" t="s">
        <v>218</v>
      </c>
      <c r="C2" s="41" t="s">
        <v>219</v>
      </c>
    </row>
    <row r="3" spans="1:3" s="12" customFormat="1" ht="11.25" customHeight="1" x14ac:dyDescent="0.25">
      <c r="A3" s="34" t="s">
        <v>156</v>
      </c>
      <c r="B3" s="408">
        <f>B4+B13</f>
        <v>1658578.81</v>
      </c>
      <c r="C3" s="408">
        <f>C4+C13</f>
        <v>740.82</v>
      </c>
    </row>
    <row r="4" spans="1:3" ht="11.25" customHeight="1" x14ac:dyDescent="0.25">
      <c r="A4" s="43" t="s">
        <v>158</v>
      </c>
      <c r="B4" s="408">
        <f>SUM(B5:B11)</f>
        <v>1649949.03</v>
      </c>
      <c r="C4" s="408">
        <f>SUM(C5:C11)</f>
        <v>740.82</v>
      </c>
    </row>
    <row r="5" spans="1:3" ht="11.25" customHeight="1" x14ac:dyDescent="0.25">
      <c r="A5" s="44" t="s">
        <v>160</v>
      </c>
      <c r="B5" s="409">
        <v>1649949.03</v>
      </c>
      <c r="C5" s="409">
        <v>0</v>
      </c>
    </row>
    <row r="6" spans="1:3" ht="11.25" customHeight="1" x14ac:dyDescent="0.25">
      <c r="A6" s="44" t="s">
        <v>162</v>
      </c>
      <c r="B6" s="409">
        <v>0</v>
      </c>
      <c r="C6" s="409">
        <v>740.82</v>
      </c>
    </row>
    <row r="7" spans="1:3" ht="11.25" customHeight="1" x14ac:dyDescent="0.25">
      <c r="A7" s="44" t="s">
        <v>164</v>
      </c>
      <c r="B7" s="409">
        <v>0</v>
      </c>
      <c r="C7" s="409">
        <v>0</v>
      </c>
    </row>
    <row r="8" spans="1:3" ht="11.25" customHeight="1" x14ac:dyDescent="0.25">
      <c r="A8" s="44" t="s">
        <v>166</v>
      </c>
      <c r="B8" s="409">
        <v>0</v>
      </c>
      <c r="C8" s="409">
        <v>0</v>
      </c>
    </row>
    <row r="9" spans="1:3" ht="11.25" customHeight="1" x14ac:dyDescent="0.25">
      <c r="A9" s="44" t="s">
        <v>168</v>
      </c>
      <c r="B9" s="409">
        <v>0</v>
      </c>
      <c r="C9" s="409">
        <v>0</v>
      </c>
    </row>
    <row r="10" spans="1:3" ht="11.25" customHeight="1" x14ac:dyDescent="0.25">
      <c r="A10" s="44" t="s">
        <v>170</v>
      </c>
      <c r="B10" s="409">
        <v>0</v>
      </c>
      <c r="C10" s="409">
        <v>0</v>
      </c>
    </row>
    <row r="11" spans="1:3" ht="11.25" customHeight="1" x14ac:dyDescent="0.25">
      <c r="A11" s="44" t="s">
        <v>172</v>
      </c>
      <c r="B11" s="409">
        <v>0</v>
      </c>
      <c r="C11" s="409">
        <v>0</v>
      </c>
    </row>
    <row r="12" spans="1:3" ht="11.25" customHeight="1" x14ac:dyDescent="0.25">
      <c r="A12" s="45"/>
      <c r="B12" s="409"/>
      <c r="C12" s="409"/>
    </row>
    <row r="13" spans="1:3" ht="11.25" customHeight="1" x14ac:dyDescent="0.25">
      <c r="A13" s="43" t="s">
        <v>177</v>
      </c>
      <c r="B13" s="408">
        <f>SUM(B14:B22)</f>
        <v>8629.7800000000007</v>
      </c>
      <c r="C13" s="408">
        <f>SUM(C14:C22)</f>
        <v>0</v>
      </c>
    </row>
    <row r="14" spans="1:3" ht="11.25" customHeight="1" x14ac:dyDescent="0.25">
      <c r="A14" s="44" t="s">
        <v>178</v>
      </c>
      <c r="B14" s="409">
        <v>0</v>
      </c>
      <c r="C14" s="409">
        <v>0</v>
      </c>
    </row>
    <row r="15" spans="1:3" ht="11.25" customHeight="1" x14ac:dyDescent="0.25">
      <c r="A15" s="44" t="s">
        <v>180</v>
      </c>
      <c r="B15" s="409">
        <v>0</v>
      </c>
      <c r="C15" s="409">
        <v>0</v>
      </c>
    </row>
    <row r="16" spans="1:3" ht="11.25" customHeight="1" x14ac:dyDescent="0.25">
      <c r="A16" s="44" t="s">
        <v>182</v>
      </c>
      <c r="B16" s="409">
        <v>0</v>
      </c>
      <c r="C16" s="409">
        <v>0</v>
      </c>
    </row>
    <row r="17" spans="1:3" ht="11.25" customHeight="1" x14ac:dyDescent="0.25">
      <c r="A17" s="44" t="s">
        <v>184</v>
      </c>
      <c r="B17" s="409">
        <v>0</v>
      </c>
      <c r="C17" s="409">
        <v>0</v>
      </c>
    </row>
    <row r="18" spans="1:3" ht="11.25" customHeight="1" x14ac:dyDescent="0.25">
      <c r="A18" s="44" t="s">
        <v>186</v>
      </c>
      <c r="B18" s="409">
        <v>0</v>
      </c>
      <c r="C18" s="409">
        <v>0</v>
      </c>
    </row>
    <row r="19" spans="1:3" ht="11.25" customHeight="1" x14ac:dyDescent="0.25">
      <c r="A19" s="44" t="s">
        <v>188</v>
      </c>
      <c r="B19" s="409">
        <v>8629.7800000000007</v>
      </c>
      <c r="C19" s="409">
        <v>0</v>
      </c>
    </row>
    <row r="20" spans="1:3" ht="11.25" customHeight="1" x14ac:dyDescent="0.25">
      <c r="A20" s="44" t="s">
        <v>190</v>
      </c>
      <c r="B20" s="409">
        <v>0</v>
      </c>
      <c r="C20" s="409">
        <v>0</v>
      </c>
    </row>
    <row r="21" spans="1:3" ht="11.25" customHeight="1" x14ac:dyDescent="0.25">
      <c r="A21" s="44" t="s">
        <v>192</v>
      </c>
      <c r="B21" s="409">
        <v>0</v>
      </c>
      <c r="C21" s="409">
        <v>0</v>
      </c>
    </row>
    <row r="22" spans="1:3" ht="11.25" customHeight="1" x14ac:dyDescent="0.25">
      <c r="A22" s="44" t="s">
        <v>193</v>
      </c>
      <c r="B22" s="409">
        <v>0</v>
      </c>
      <c r="C22" s="409">
        <v>0</v>
      </c>
    </row>
    <row r="23" spans="1:3" s="12" customFormat="1" ht="11.25" customHeight="1" x14ac:dyDescent="0.25">
      <c r="A23" s="46"/>
      <c r="B23" s="409"/>
      <c r="C23" s="409"/>
    </row>
    <row r="24" spans="1:3" s="12" customFormat="1" ht="11.25" customHeight="1" x14ac:dyDescent="0.25">
      <c r="A24" s="34" t="s">
        <v>157</v>
      </c>
      <c r="B24" s="408">
        <f>B25+B35</f>
        <v>0</v>
      </c>
      <c r="C24" s="408">
        <f>C25+C35</f>
        <v>38476.86</v>
      </c>
    </row>
    <row r="25" spans="1:3" ht="11.25" customHeight="1" x14ac:dyDescent="0.25">
      <c r="A25" s="43" t="s">
        <v>159</v>
      </c>
      <c r="B25" s="408">
        <f>SUM(B26:B33)</f>
        <v>0</v>
      </c>
      <c r="C25" s="408">
        <f>SUM(C26:C33)</f>
        <v>38476.86</v>
      </c>
    </row>
    <row r="26" spans="1:3" ht="11.25" customHeight="1" x14ac:dyDescent="0.25">
      <c r="A26" s="44" t="s">
        <v>161</v>
      </c>
      <c r="B26" s="409">
        <v>0</v>
      </c>
      <c r="C26" s="409">
        <v>38476.86</v>
      </c>
    </row>
    <row r="27" spans="1:3" ht="11.25" customHeight="1" x14ac:dyDescent="0.25">
      <c r="A27" s="44" t="s">
        <v>163</v>
      </c>
      <c r="B27" s="409">
        <v>0</v>
      </c>
      <c r="C27" s="409">
        <v>0</v>
      </c>
    </row>
    <row r="28" spans="1:3" ht="11.25" customHeight="1" x14ac:dyDescent="0.25">
      <c r="A28" s="44" t="s">
        <v>165</v>
      </c>
      <c r="B28" s="409">
        <v>0</v>
      </c>
      <c r="C28" s="409">
        <v>0</v>
      </c>
    </row>
    <row r="29" spans="1:3" ht="11.25" customHeight="1" x14ac:dyDescent="0.25">
      <c r="A29" s="44" t="s">
        <v>167</v>
      </c>
      <c r="B29" s="409">
        <v>0</v>
      </c>
      <c r="C29" s="409">
        <v>0</v>
      </c>
    </row>
    <row r="30" spans="1:3" ht="11.25" customHeight="1" x14ac:dyDescent="0.25">
      <c r="A30" s="44" t="s">
        <v>169</v>
      </c>
      <c r="B30" s="409">
        <v>0</v>
      </c>
      <c r="C30" s="409">
        <v>0</v>
      </c>
    </row>
    <row r="31" spans="1:3" ht="11.25" customHeight="1" x14ac:dyDescent="0.25">
      <c r="A31" s="44" t="s">
        <v>171</v>
      </c>
      <c r="B31" s="409">
        <v>0</v>
      </c>
      <c r="C31" s="409">
        <v>0</v>
      </c>
    </row>
    <row r="32" spans="1:3" ht="11.25" customHeight="1" x14ac:dyDescent="0.25">
      <c r="A32" s="44" t="s">
        <v>173</v>
      </c>
      <c r="B32" s="409">
        <v>0</v>
      </c>
      <c r="C32" s="409">
        <v>0</v>
      </c>
    </row>
    <row r="33" spans="1:3" ht="11.25" customHeight="1" x14ac:dyDescent="0.25">
      <c r="A33" s="44" t="s">
        <v>174</v>
      </c>
      <c r="B33" s="409">
        <v>0</v>
      </c>
      <c r="C33" s="409">
        <v>0</v>
      </c>
    </row>
    <row r="34" spans="1:3" ht="11.25" customHeight="1" x14ac:dyDescent="0.25">
      <c r="A34" s="45"/>
      <c r="B34" s="409"/>
      <c r="C34" s="409"/>
    </row>
    <row r="35" spans="1:3" ht="11.25" customHeight="1" x14ac:dyDescent="0.25">
      <c r="A35" s="43" t="s">
        <v>179</v>
      </c>
      <c r="B35" s="408">
        <f>SUM(B36:B41)</f>
        <v>0</v>
      </c>
      <c r="C35" s="408">
        <f>SUM(C36:C41)</f>
        <v>0</v>
      </c>
    </row>
    <row r="36" spans="1:3" ht="11.25" customHeight="1" x14ac:dyDescent="0.25">
      <c r="A36" s="44" t="s">
        <v>181</v>
      </c>
      <c r="B36" s="409">
        <v>0</v>
      </c>
      <c r="C36" s="409">
        <v>0</v>
      </c>
    </row>
    <row r="37" spans="1:3" ht="11.25" customHeight="1" x14ac:dyDescent="0.25">
      <c r="A37" s="44" t="s">
        <v>183</v>
      </c>
      <c r="B37" s="409">
        <v>0</v>
      </c>
      <c r="C37" s="409">
        <v>0</v>
      </c>
    </row>
    <row r="38" spans="1:3" ht="11.25" customHeight="1" x14ac:dyDescent="0.25">
      <c r="A38" s="44" t="s">
        <v>185</v>
      </c>
      <c r="B38" s="409">
        <v>0</v>
      </c>
      <c r="C38" s="409">
        <v>0</v>
      </c>
    </row>
    <row r="39" spans="1:3" ht="11.25" customHeight="1" x14ac:dyDescent="0.25">
      <c r="A39" s="44" t="s">
        <v>187</v>
      </c>
      <c r="B39" s="409">
        <v>0</v>
      </c>
      <c r="C39" s="409">
        <v>0</v>
      </c>
    </row>
    <row r="40" spans="1:3" ht="11.25" customHeight="1" x14ac:dyDescent="0.25">
      <c r="A40" s="44" t="s">
        <v>189</v>
      </c>
      <c r="B40" s="409">
        <v>0</v>
      </c>
      <c r="C40" s="409">
        <v>0</v>
      </c>
    </row>
    <row r="41" spans="1:3" ht="11.25" customHeight="1" x14ac:dyDescent="0.25">
      <c r="A41" s="44" t="s">
        <v>191</v>
      </c>
      <c r="B41" s="409">
        <v>0</v>
      </c>
      <c r="C41" s="409">
        <v>0</v>
      </c>
    </row>
    <row r="42" spans="1:3" ht="11.25" customHeight="1" x14ac:dyDescent="0.25">
      <c r="A42" s="45"/>
      <c r="B42" s="409"/>
      <c r="C42" s="409"/>
    </row>
    <row r="43" spans="1:3" s="12" customFormat="1" ht="11.25" customHeight="1" x14ac:dyDescent="0.25">
      <c r="A43" s="34" t="s">
        <v>198</v>
      </c>
      <c r="B43" s="408">
        <f>B45+B50+B57</f>
        <v>0</v>
      </c>
      <c r="C43" s="408">
        <f>C45+C50+C57</f>
        <v>1619361.13</v>
      </c>
    </row>
    <row r="44" spans="1:3" s="12" customFormat="1" ht="11.25" customHeight="1" x14ac:dyDescent="0.25">
      <c r="A44" s="34"/>
      <c r="B44" s="409"/>
      <c r="C44" s="409"/>
    </row>
    <row r="45" spans="1:3" ht="11.25" customHeight="1" x14ac:dyDescent="0.25">
      <c r="A45" s="43" t="s">
        <v>199</v>
      </c>
      <c r="B45" s="408">
        <f>SUM(B46:B48)</f>
        <v>0</v>
      </c>
      <c r="C45" s="408">
        <f>SUM(C46:C48)</f>
        <v>0</v>
      </c>
    </row>
    <row r="46" spans="1:3" ht="11.25" customHeight="1" x14ac:dyDescent="0.25">
      <c r="A46" s="44" t="s">
        <v>138</v>
      </c>
      <c r="B46" s="409">
        <v>0</v>
      </c>
      <c r="C46" s="409">
        <v>0</v>
      </c>
    </row>
    <row r="47" spans="1:3" ht="11.25" customHeight="1" x14ac:dyDescent="0.25">
      <c r="A47" s="44" t="s">
        <v>200</v>
      </c>
      <c r="B47" s="409">
        <v>0</v>
      </c>
      <c r="C47" s="409">
        <v>0</v>
      </c>
    </row>
    <row r="48" spans="1:3" ht="11.25" customHeight="1" x14ac:dyDescent="0.25">
      <c r="A48" s="44" t="s">
        <v>201</v>
      </c>
      <c r="B48" s="409">
        <v>0</v>
      </c>
      <c r="C48" s="409">
        <v>0</v>
      </c>
    </row>
    <row r="49" spans="1:3" ht="11.25" customHeight="1" x14ac:dyDescent="0.25">
      <c r="A49" s="45"/>
      <c r="B49" s="409"/>
      <c r="C49" s="409"/>
    </row>
    <row r="50" spans="1:3" ht="11.25" customHeight="1" x14ac:dyDescent="0.25">
      <c r="A50" s="43" t="s">
        <v>202</v>
      </c>
      <c r="B50" s="408">
        <f>SUM(B51:B55)</f>
        <v>0</v>
      </c>
      <c r="C50" s="408">
        <f>SUM(C51:C55)</f>
        <v>1619361.13</v>
      </c>
    </row>
    <row r="51" spans="1:3" ht="11.25" customHeight="1" x14ac:dyDescent="0.25">
      <c r="A51" s="44" t="s">
        <v>663</v>
      </c>
      <c r="B51" s="409">
        <v>0</v>
      </c>
      <c r="C51" s="409">
        <v>1577042.89</v>
      </c>
    </row>
    <row r="52" spans="1:3" ht="11.25" customHeight="1" x14ac:dyDescent="0.25">
      <c r="A52" s="44" t="s">
        <v>204</v>
      </c>
      <c r="B52" s="409">
        <v>0</v>
      </c>
      <c r="C52" s="409">
        <v>42318.239999999998</v>
      </c>
    </row>
    <row r="53" spans="1:3" ht="11.25" customHeight="1" x14ac:dyDescent="0.25">
      <c r="A53" s="44" t="s">
        <v>205</v>
      </c>
      <c r="B53" s="409">
        <v>0</v>
      </c>
      <c r="C53" s="409">
        <v>0</v>
      </c>
    </row>
    <row r="54" spans="1:3" ht="11.25" customHeight="1" x14ac:dyDescent="0.25">
      <c r="A54" s="44" t="s">
        <v>206</v>
      </c>
      <c r="B54" s="409">
        <v>0</v>
      </c>
      <c r="C54" s="409">
        <v>0</v>
      </c>
    </row>
    <row r="55" spans="1:3" ht="11.25" customHeight="1" x14ac:dyDescent="0.25">
      <c r="A55" s="44" t="s">
        <v>207</v>
      </c>
      <c r="B55" s="409">
        <v>0</v>
      </c>
      <c r="C55" s="409">
        <v>0</v>
      </c>
    </row>
    <row r="56" spans="1:3" ht="11.25" customHeight="1" x14ac:dyDescent="0.25">
      <c r="A56" s="45"/>
      <c r="B56" s="409"/>
      <c r="C56" s="409"/>
    </row>
    <row r="57" spans="1:3" ht="11.25" customHeight="1" x14ac:dyDescent="0.25">
      <c r="A57" s="43" t="s">
        <v>208</v>
      </c>
      <c r="B57" s="408">
        <f>SUM(B58:B59)</f>
        <v>0</v>
      </c>
      <c r="C57" s="408">
        <f>SUM(C58:C59)</f>
        <v>0</v>
      </c>
    </row>
    <row r="58" spans="1:3" ht="11.25" customHeight="1" x14ac:dyDescent="0.25">
      <c r="A58" s="44" t="s">
        <v>209</v>
      </c>
      <c r="B58" s="409">
        <v>0</v>
      </c>
      <c r="C58" s="409">
        <v>0</v>
      </c>
    </row>
    <row r="59" spans="1:3" ht="11.25" customHeight="1" x14ac:dyDescent="0.25">
      <c r="A59" s="44" t="s">
        <v>210</v>
      </c>
      <c r="B59" s="409">
        <v>0</v>
      </c>
      <c r="C59" s="409">
        <v>0</v>
      </c>
    </row>
    <row r="60" spans="1:3" ht="11.25" customHeight="1" x14ac:dyDescent="0.25">
      <c r="A60" s="46"/>
      <c r="B60" s="409"/>
      <c r="C60" s="409"/>
    </row>
    <row r="62" spans="1:3" ht="27" customHeight="1" x14ac:dyDescent="0.25">
      <c r="A62" s="480" t="s">
        <v>155</v>
      </c>
      <c r="B62" s="481"/>
      <c r="C62" s="481"/>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C3" sqref="C3"/>
    </sheetView>
  </sheetViews>
  <sheetFormatPr baseColWidth="10" defaultColWidth="9.28515625" defaultRowHeight="11.25" x14ac:dyDescent="0.2"/>
  <cols>
    <col min="1" max="1" width="70.7109375" style="47" customWidth="1"/>
    <col min="2" max="3" width="20.140625" style="47" customWidth="1"/>
    <col min="4" max="16384" width="9.28515625" style="47"/>
  </cols>
  <sheetData>
    <row r="1" spans="1:22" ht="45" customHeight="1" x14ac:dyDescent="0.2">
      <c r="A1" s="435" t="s">
        <v>677</v>
      </c>
      <c r="B1" s="436"/>
      <c r="C1" s="437"/>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402">
        <f>SUM(B5:B14)</f>
        <v>1260049.2</v>
      </c>
      <c r="C4" s="402">
        <f>SUM(C5:C14)</f>
        <v>4847802.4400000004</v>
      </c>
      <c r="D4" s="49" t="s">
        <v>221</v>
      </c>
    </row>
    <row r="5" spans="1:22" ht="11.25" customHeight="1" x14ac:dyDescent="0.2">
      <c r="A5" s="44" t="s">
        <v>104</v>
      </c>
      <c r="B5" s="403">
        <v>0</v>
      </c>
      <c r="C5" s="403">
        <v>0</v>
      </c>
      <c r="D5" s="50">
        <v>100000</v>
      </c>
    </row>
    <row r="6" spans="1:22" ht="11.25" customHeight="1" x14ac:dyDescent="0.2">
      <c r="A6" s="44" t="s">
        <v>105</v>
      </c>
      <c r="B6" s="403">
        <v>0</v>
      </c>
      <c r="C6" s="403">
        <v>0</v>
      </c>
      <c r="D6" s="50">
        <v>200000</v>
      </c>
    </row>
    <row r="7" spans="1:22" ht="11.25" customHeight="1" x14ac:dyDescent="0.2">
      <c r="A7" s="44" t="s">
        <v>106</v>
      </c>
      <c r="B7" s="403">
        <v>0</v>
      </c>
      <c r="C7" s="403">
        <v>0</v>
      </c>
      <c r="D7" s="50">
        <v>300000</v>
      </c>
    </row>
    <row r="8" spans="1:22" ht="11.25" customHeight="1" x14ac:dyDescent="0.2">
      <c r="A8" s="44" t="s">
        <v>107</v>
      </c>
      <c r="B8" s="403">
        <v>0</v>
      </c>
      <c r="C8" s="403">
        <v>0</v>
      </c>
      <c r="D8" s="50">
        <v>400000</v>
      </c>
    </row>
    <row r="9" spans="1:22" ht="11.25" customHeight="1" x14ac:dyDescent="0.2">
      <c r="A9" s="44" t="s">
        <v>108</v>
      </c>
      <c r="B9" s="403">
        <v>0</v>
      </c>
      <c r="C9" s="403">
        <v>0</v>
      </c>
      <c r="D9" s="50">
        <v>500000</v>
      </c>
    </row>
    <row r="10" spans="1:22" ht="11.25" customHeight="1" x14ac:dyDescent="0.2">
      <c r="A10" s="44" t="s">
        <v>109</v>
      </c>
      <c r="B10" s="403">
        <v>0</v>
      </c>
      <c r="C10" s="403">
        <v>0</v>
      </c>
      <c r="D10" s="50">
        <v>600000</v>
      </c>
    </row>
    <row r="11" spans="1:22" ht="11.25" customHeight="1" x14ac:dyDescent="0.2">
      <c r="A11" s="44" t="s">
        <v>110</v>
      </c>
      <c r="B11" s="403">
        <v>661.2</v>
      </c>
      <c r="C11" s="403">
        <v>4002.44</v>
      </c>
      <c r="D11" s="50">
        <v>700000</v>
      </c>
    </row>
    <row r="12" spans="1:22" ht="22.5" x14ac:dyDescent="0.2">
      <c r="A12" s="44" t="s">
        <v>112</v>
      </c>
      <c r="B12" s="403">
        <v>0</v>
      </c>
      <c r="C12" s="403">
        <v>0</v>
      </c>
      <c r="D12" s="50">
        <v>800000</v>
      </c>
    </row>
    <row r="13" spans="1:22" ht="11.25" customHeight="1" x14ac:dyDescent="0.2">
      <c r="A13" s="44" t="s">
        <v>113</v>
      </c>
      <c r="B13" s="403">
        <v>1259388</v>
      </c>
      <c r="C13" s="403">
        <v>4843800</v>
      </c>
      <c r="D13" s="50">
        <v>900000</v>
      </c>
    </row>
    <row r="14" spans="1:22" ht="11.25" customHeight="1" x14ac:dyDescent="0.2">
      <c r="A14" s="44" t="s">
        <v>222</v>
      </c>
      <c r="B14" s="403">
        <v>0</v>
      </c>
      <c r="C14" s="403">
        <v>0</v>
      </c>
      <c r="D14" s="49" t="s">
        <v>223</v>
      </c>
    </row>
    <row r="15" spans="1:22" ht="11.25" customHeight="1" x14ac:dyDescent="0.2">
      <c r="A15" s="45"/>
      <c r="B15" s="404"/>
      <c r="C15" s="404"/>
      <c r="D15" s="49" t="s">
        <v>221</v>
      </c>
    </row>
    <row r="16" spans="1:22" ht="11.25" customHeight="1" x14ac:dyDescent="0.2">
      <c r="A16" s="43" t="s">
        <v>219</v>
      </c>
      <c r="B16" s="402">
        <f>SUM(B17:B32)</f>
        <v>868660.32000000007</v>
      </c>
      <c r="C16" s="402">
        <f>SUM(C17:C32)</f>
        <v>2799104.21</v>
      </c>
      <c r="D16" s="49" t="s">
        <v>221</v>
      </c>
    </row>
    <row r="17" spans="1:4" ht="11.25" customHeight="1" x14ac:dyDescent="0.2">
      <c r="A17" s="44" t="s">
        <v>123</v>
      </c>
      <c r="B17" s="403">
        <v>439077.38</v>
      </c>
      <c r="C17" s="403">
        <v>1830265.45</v>
      </c>
      <c r="D17" s="50">
        <v>1000</v>
      </c>
    </row>
    <row r="18" spans="1:4" ht="11.25" customHeight="1" x14ac:dyDescent="0.2">
      <c r="A18" s="44" t="s">
        <v>124</v>
      </c>
      <c r="B18" s="403">
        <v>20929.2</v>
      </c>
      <c r="C18" s="403">
        <v>133926.93</v>
      </c>
      <c r="D18" s="50">
        <v>2000</v>
      </c>
    </row>
    <row r="19" spans="1:4" ht="11.25" customHeight="1" x14ac:dyDescent="0.2">
      <c r="A19" s="44" t="s">
        <v>125</v>
      </c>
      <c r="B19" s="403">
        <v>408653.74</v>
      </c>
      <c r="C19" s="403">
        <v>834911.83</v>
      </c>
      <c r="D19" s="50">
        <v>3000</v>
      </c>
    </row>
    <row r="20" spans="1:4" ht="11.25" customHeight="1" x14ac:dyDescent="0.2">
      <c r="A20" s="44" t="s">
        <v>127</v>
      </c>
      <c r="B20" s="403">
        <v>0</v>
      </c>
      <c r="C20" s="403">
        <v>0</v>
      </c>
      <c r="D20" s="50">
        <v>4100</v>
      </c>
    </row>
    <row r="21" spans="1:4" ht="11.25" customHeight="1" x14ac:dyDescent="0.2">
      <c r="A21" s="44" t="s">
        <v>224</v>
      </c>
      <c r="B21" s="403">
        <v>0</v>
      </c>
      <c r="C21" s="403">
        <v>0</v>
      </c>
      <c r="D21" s="50">
        <v>4200</v>
      </c>
    </row>
    <row r="22" spans="1:4" ht="11.25" customHeight="1" x14ac:dyDescent="0.2">
      <c r="A22" s="44" t="s">
        <v>129</v>
      </c>
      <c r="B22" s="403">
        <v>0</v>
      </c>
      <c r="C22" s="403">
        <v>0</v>
      </c>
      <c r="D22" s="50">
        <v>4300</v>
      </c>
    </row>
    <row r="23" spans="1:4" ht="11.25" customHeight="1" x14ac:dyDescent="0.2">
      <c r="A23" s="44" t="s">
        <v>130</v>
      </c>
      <c r="B23" s="403">
        <v>0</v>
      </c>
      <c r="C23" s="403">
        <v>0</v>
      </c>
      <c r="D23" s="50">
        <v>4400</v>
      </c>
    </row>
    <row r="24" spans="1:4" ht="11.25" customHeight="1" x14ac:dyDescent="0.2">
      <c r="A24" s="44" t="s">
        <v>131</v>
      </c>
      <c r="B24" s="403">
        <v>0</v>
      </c>
      <c r="C24" s="403">
        <v>0</v>
      </c>
      <c r="D24" s="50">
        <v>4500</v>
      </c>
    </row>
    <row r="25" spans="1:4" ht="11.25" customHeight="1" x14ac:dyDescent="0.2">
      <c r="A25" s="44" t="s">
        <v>132</v>
      </c>
      <c r="B25" s="403">
        <v>0</v>
      </c>
      <c r="C25" s="403">
        <v>0</v>
      </c>
      <c r="D25" s="50">
        <v>4600</v>
      </c>
    </row>
    <row r="26" spans="1:4" ht="11.25" customHeight="1" x14ac:dyDescent="0.2">
      <c r="A26" s="44" t="s">
        <v>133</v>
      </c>
      <c r="B26" s="403">
        <v>0</v>
      </c>
      <c r="C26" s="403">
        <v>0</v>
      </c>
      <c r="D26" s="50">
        <v>4700</v>
      </c>
    </row>
    <row r="27" spans="1:4" ht="11.25" customHeight="1" x14ac:dyDescent="0.2">
      <c r="A27" s="44" t="s">
        <v>134</v>
      </c>
      <c r="B27" s="403">
        <v>0</v>
      </c>
      <c r="C27" s="403">
        <v>0</v>
      </c>
      <c r="D27" s="50">
        <v>4800</v>
      </c>
    </row>
    <row r="28" spans="1:4" ht="11.25" customHeight="1" x14ac:dyDescent="0.2">
      <c r="A28" s="44" t="s">
        <v>135</v>
      </c>
      <c r="B28" s="403">
        <v>0</v>
      </c>
      <c r="C28" s="403">
        <v>0</v>
      </c>
      <c r="D28" s="50">
        <v>4900</v>
      </c>
    </row>
    <row r="29" spans="1:4" ht="11.25" customHeight="1" x14ac:dyDescent="0.2">
      <c r="A29" s="44" t="s">
        <v>137</v>
      </c>
      <c r="B29" s="403">
        <v>0</v>
      </c>
      <c r="C29" s="403">
        <v>0</v>
      </c>
      <c r="D29" s="50">
        <v>8100</v>
      </c>
    </row>
    <row r="30" spans="1:4" ht="11.25" customHeight="1" x14ac:dyDescent="0.2">
      <c r="A30" s="44" t="s">
        <v>138</v>
      </c>
      <c r="B30" s="403">
        <v>0</v>
      </c>
      <c r="C30" s="403">
        <v>0</v>
      </c>
      <c r="D30" s="50">
        <v>8300</v>
      </c>
    </row>
    <row r="31" spans="1:4" ht="11.25" customHeight="1" x14ac:dyDescent="0.2">
      <c r="A31" s="44" t="s">
        <v>139</v>
      </c>
      <c r="B31" s="403">
        <v>0</v>
      </c>
      <c r="C31" s="403">
        <v>0</v>
      </c>
      <c r="D31" s="50">
        <v>8500</v>
      </c>
    </row>
    <row r="32" spans="1:4" ht="11.25" customHeight="1" x14ac:dyDescent="0.2">
      <c r="A32" s="44" t="s">
        <v>225</v>
      </c>
      <c r="B32" s="403">
        <v>0</v>
      </c>
      <c r="C32" s="403">
        <v>0</v>
      </c>
      <c r="D32" s="49" t="s">
        <v>221</v>
      </c>
    </row>
    <row r="33" spans="1:4" ht="11.25" customHeight="1" x14ac:dyDescent="0.2">
      <c r="A33" s="34" t="s">
        <v>226</v>
      </c>
      <c r="B33" s="402">
        <f>B4-B16</f>
        <v>391388.87999999989</v>
      </c>
      <c r="C33" s="402">
        <f>C4-C16</f>
        <v>2048698.2300000004</v>
      </c>
      <c r="D33" s="49" t="s">
        <v>221</v>
      </c>
    </row>
    <row r="34" spans="1:4" ht="11.25" customHeight="1" x14ac:dyDescent="0.2">
      <c r="A34" s="37"/>
      <c r="B34" s="404"/>
      <c r="C34" s="404"/>
      <c r="D34" s="49" t="s">
        <v>221</v>
      </c>
    </row>
    <row r="35" spans="1:4" ht="11.25" customHeight="1" x14ac:dyDescent="0.2">
      <c r="A35" s="34" t="s">
        <v>227</v>
      </c>
      <c r="B35" s="404"/>
      <c r="C35" s="404"/>
      <c r="D35" s="49" t="s">
        <v>221</v>
      </c>
    </row>
    <row r="36" spans="1:4" ht="11.25" customHeight="1" x14ac:dyDescent="0.2">
      <c r="A36" s="43" t="s">
        <v>218</v>
      </c>
      <c r="B36" s="402">
        <f>SUM(B37:B39)</f>
        <v>0</v>
      </c>
      <c r="C36" s="402">
        <f>SUM(C37:C39)</f>
        <v>0</v>
      </c>
      <c r="D36" s="49" t="s">
        <v>221</v>
      </c>
    </row>
    <row r="37" spans="1:4" ht="11.25" customHeight="1" x14ac:dyDescent="0.2">
      <c r="A37" s="44" t="s">
        <v>182</v>
      </c>
      <c r="B37" s="403">
        <v>0</v>
      </c>
      <c r="C37" s="403">
        <v>0</v>
      </c>
      <c r="D37" s="49">
        <v>620001</v>
      </c>
    </row>
    <row r="38" spans="1:4" ht="11.25" customHeight="1" x14ac:dyDescent="0.2">
      <c r="A38" s="44" t="s">
        <v>184</v>
      </c>
      <c r="B38" s="403">
        <v>0</v>
      </c>
      <c r="C38" s="403">
        <v>0</v>
      </c>
      <c r="D38" s="49">
        <v>621001</v>
      </c>
    </row>
    <row r="39" spans="1:4" ht="11.25" customHeight="1" x14ac:dyDescent="0.2">
      <c r="A39" s="44" t="s">
        <v>228</v>
      </c>
      <c r="B39" s="403">
        <v>0</v>
      </c>
      <c r="C39" s="403">
        <v>0</v>
      </c>
      <c r="D39" s="49" t="s">
        <v>221</v>
      </c>
    </row>
    <row r="40" spans="1:4" ht="11.25" customHeight="1" x14ac:dyDescent="0.2">
      <c r="A40" s="45"/>
      <c r="B40" s="404"/>
      <c r="C40" s="404"/>
      <c r="D40" s="49" t="s">
        <v>221</v>
      </c>
    </row>
    <row r="41" spans="1:4" ht="11.25" customHeight="1" x14ac:dyDescent="0.2">
      <c r="A41" s="43" t="s">
        <v>219</v>
      </c>
      <c r="B41" s="402">
        <f>SUM(B42:B44)</f>
        <v>0</v>
      </c>
      <c r="C41" s="402">
        <f>SUM(C42:C44)</f>
        <v>34906</v>
      </c>
      <c r="D41" s="49" t="s">
        <v>221</v>
      </c>
    </row>
    <row r="42" spans="1:4" ht="11.25" customHeight="1" x14ac:dyDescent="0.2">
      <c r="A42" s="44" t="s">
        <v>182</v>
      </c>
      <c r="B42" s="403">
        <v>0</v>
      </c>
      <c r="C42" s="403">
        <v>0</v>
      </c>
      <c r="D42" s="49">
        <v>6000</v>
      </c>
    </row>
    <row r="43" spans="1:4" ht="11.25" customHeight="1" x14ac:dyDescent="0.2">
      <c r="A43" s="44" t="s">
        <v>184</v>
      </c>
      <c r="B43" s="403">
        <v>0</v>
      </c>
      <c r="C43" s="403">
        <v>34906</v>
      </c>
      <c r="D43" s="49">
        <v>5000</v>
      </c>
    </row>
    <row r="44" spans="1:4" ht="11.25" customHeight="1" x14ac:dyDescent="0.2">
      <c r="A44" s="44" t="s">
        <v>229</v>
      </c>
      <c r="B44" s="403">
        <v>0</v>
      </c>
      <c r="C44" s="403">
        <v>0</v>
      </c>
      <c r="D44" s="49">
        <v>7000</v>
      </c>
    </row>
    <row r="45" spans="1:4" ht="11.25" customHeight="1" x14ac:dyDescent="0.2">
      <c r="A45" s="34" t="s">
        <v>230</v>
      </c>
      <c r="B45" s="402">
        <f>B36-B41</f>
        <v>0</v>
      </c>
      <c r="C45" s="402">
        <f>C36-C41</f>
        <v>-34906</v>
      </c>
      <c r="D45" s="49" t="s">
        <v>221</v>
      </c>
    </row>
    <row r="46" spans="1:4" ht="11.25" customHeight="1" x14ac:dyDescent="0.2">
      <c r="A46" s="37"/>
      <c r="B46" s="404"/>
      <c r="C46" s="404"/>
      <c r="D46" s="49" t="s">
        <v>221</v>
      </c>
    </row>
    <row r="47" spans="1:4" ht="11.25" customHeight="1" x14ac:dyDescent="0.2">
      <c r="A47" s="34" t="s">
        <v>231</v>
      </c>
      <c r="B47" s="404"/>
      <c r="C47" s="404"/>
      <c r="D47" s="49" t="s">
        <v>221</v>
      </c>
    </row>
    <row r="48" spans="1:4" ht="11.25" customHeight="1" x14ac:dyDescent="0.2">
      <c r="A48" s="43" t="s">
        <v>218</v>
      </c>
      <c r="B48" s="402">
        <f>SUM(B49+B52)</f>
        <v>0</v>
      </c>
      <c r="C48" s="402">
        <f>SUM(C49+C52)</f>
        <v>0</v>
      </c>
      <c r="D48" s="49" t="s">
        <v>221</v>
      </c>
    </row>
    <row r="49" spans="1:4" ht="11.25" customHeight="1" x14ac:dyDescent="0.2">
      <c r="A49" s="44" t="s">
        <v>232</v>
      </c>
      <c r="B49" s="403">
        <f>B50+B51</f>
        <v>0</v>
      </c>
      <c r="C49" s="403">
        <f>C50+C51</f>
        <v>0</v>
      </c>
      <c r="D49" s="49" t="s">
        <v>221</v>
      </c>
    </row>
    <row r="50" spans="1:4" ht="11.25" customHeight="1" x14ac:dyDescent="0.2">
      <c r="A50" s="44" t="s">
        <v>233</v>
      </c>
      <c r="B50" s="403">
        <v>0</v>
      </c>
      <c r="C50" s="403">
        <v>0</v>
      </c>
      <c r="D50" s="51" t="s">
        <v>234</v>
      </c>
    </row>
    <row r="51" spans="1:4" ht="11.25" customHeight="1" x14ac:dyDescent="0.2">
      <c r="A51" s="44" t="s">
        <v>235</v>
      </c>
      <c r="B51" s="403">
        <v>0</v>
      </c>
      <c r="C51" s="403">
        <v>0</v>
      </c>
      <c r="D51" s="51" t="s">
        <v>237</v>
      </c>
    </row>
    <row r="52" spans="1:4" ht="11.25" customHeight="1" x14ac:dyDescent="0.2">
      <c r="A52" s="44" t="s">
        <v>236</v>
      </c>
      <c r="B52" s="403">
        <v>0</v>
      </c>
      <c r="C52" s="403">
        <v>0</v>
      </c>
      <c r="D52" s="51"/>
    </row>
    <row r="53" spans="1:4" ht="11.25" customHeight="1" x14ac:dyDescent="0.2">
      <c r="A53" s="45"/>
      <c r="B53" s="404"/>
      <c r="C53" s="404"/>
      <c r="D53" s="49" t="s">
        <v>221</v>
      </c>
    </row>
    <row r="54" spans="1:4" ht="11.25" customHeight="1" x14ac:dyDescent="0.2">
      <c r="A54" s="43" t="s">
        <v>219</v>
      </c>
      <c r="B54" s="402">
        <f>SUM(B55+B58)</f>
        <v>2041337.91</v>
      </c>
      <c r="C54" s="402">
        <f>SUM(C55+C58)</f>
        <v>2061239.48</v>
      </c>
      <c r="D54" s="49" t="s">
        <v>221</v>
      </c>
    </row>
    <row r="55" spans="1:4" ht="11.25" customHeight="1" x14ac:dyDescent="0.2">
      <c r="A55" s="44" t="s">
        <v>238</v>
      </c>
      <c r="B55" s="403">
        <f>SUM(B56+B57)</f>
        <v>0</v>
      </c>
      <c r="C55" s="403">
        <f>SUM(C56+C57)</f>
        <v>0</v>
      </c>
      <c r="D55" s="49" t="s">
        <v>221</v>
      </c>
    </row>
    <row r="56" spans="1:4" ht="11.25" customHeight="1" x14ac:dyDescent="0.2">
      <c r="A56" s="44" t="s">
        <v>233</v>
      </c>
      <c r="B56" s="403">
        <v>0</v>
      </c>
      <c r="C56" s="403">
        <v>0</v>
      </c>
      <c r="D56" s="49" t="s">
        <v>239</v>
      </c>
    </row>
    <row r="57" spans="1:4" ht="11.25" customHeight="1" x14ac:dyDescent="0.2">
      <c r="A57" s="44" t="s">
        <v>235</v>
      </c>
      <c r="B57" s="403">
        <v>0</v>
      </c>
      <c r="C57" s="403">
        <v>0</v>
      </c>
      <c r="D57" s="49" t="s">
        <v>240</v>
      </c>
    </row>
    <row r="58" spans="1:4" ht="11.25" customHeight="1" x14ac:dyDescent="0.2">
      <c r="A58" s="44" t="s">
        <v>241</v>
      </c>
      <c r="B58" s="403">
        <v>2041337.91</v>
      </c>
      <c r="C58" s="403">
        <v>2061239.48</v>
      </c>
      <c r="D58" s="49" t="s">
        <v>221</v>
      </c>
    </row>
    <row r="59" spans="1:4" ht="11.25" customHeight="1" x14ac:dyDescent="0.2">
      <c r="A59" s="34" t="s">
        <v>242</v>
      </c>
      <c r="B59" s="402">
        <f>B48-B54</f>
        <v>-2041337.91</v>
      </c>
      <c r="C59" s="402">
        <f>C48-C54</f>
        <v>-2061239.48</v>
      </c>
      <c r="D59" s="49" t="s">
        <v>221</v>
      </c>
    </row>
    <row r="60" spans="1:4" ht="11.25" customHeight="1" x14ac:dyDescent="0.2">
      <c r="A60" s="37"/>
      <c r="B60" s="404"/>
      <c r="C60" s="404"/>
      <c r="D60" s="49" t="s">
        <v>221</v>
      </c>
    </row>
    <row r="61" spans="1:4" ht="11.25" customHeight="1" x14ac:dyDescent="0.2">
      <c r="A61" s="34" t="s">
        <v>243</v>
      </c>
      <c r="B61" s="402">
        <f>B59+B45+B33</f>
        <v>-1649949.03</v>
      </c>
      <c r="C61" s="402">
        <f>C59+C45+C33</f>
        <v>-47447.249999999534</v>
      </c>
      <c r="D61" s="49" t="s">
        <v>221</v>
      </c>
    </row>
    <row r="62" spans="1:4" ht="11.25" customHeight="1" x14ac:dyDescent="0.2">
      <c r="A62" s="37"/>
      <c r="B62" s="404"/>
      <c r="C62" s="404"/>
      <c r="D62" s="49" t="s">
        <v>221</v>
      </c>
    </row>
    <row r="63" spans="1:4" ht="11.25" customHeight="1" x14ac:dyDescent="0.2">
      <c r="A63" s="34" t="s">
        <v>244</v>
      </c>
      <c r="B63" s="402">
        <v>2053163.7</v>
      </c>
      <c r="C63" s="402">
        <v>2100610.9500000002</v>
      </c>
      <c r="D63" s="49" t="s">
        <v>221</v>
      </c>
    </row>
    <row r="64" spans="1:4" ht="11.25" customHeight="1" x14ac:dyDescent="0.2">
      <c r="A64" s="37"/>
      <c r="B64" s="404"/>
      <c r="C64" s="404"/>
      <c r="D64" s="49" t="s">
        <v>221</v>
      </c>
    </row>
    <row r="65" spans="1:4" ht="11.25" customHeight="1" x14ac:dyDescent="0.2">
      <c r="A65" s="34" t="s">
        <v>245</v>
      </c>
      <c r="B65" s="402">
        <v>403214.67</v>
      </c>
      <c r="C65" s="402">
        <v>2053163.7</v>
      </c>
      <c r="D65" s="49" t="s">
        <v>221</v>
      </c>
    </row>
    <row r="66" spans="1:4" ht="11.25" customHeight="1" x14ac:dyDescent="0.2">
      <c r="A66" s="46"/>
      <c r="B66" s="406"/>
      <c r="C66" s="407"/>
    </row>
    <row r="68" spans="1:4" ht="27.75" customHeight="1" x14ac:dyDescent="0.2">
      <c r="A68" s="480" t="s">
        <v>155</v>
      </c>
      <c r="B68" s="482"/>
      <c r="C68" s="482"/>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B24" sqref="B24"/>
    </sheetView>
  </sheetViews>
  <sheetFormatPr baseColWidth="10" defaultColWidth="9.28515625" defaultRowHeight="11.25" x14ac:dyDescent="0.2"/>
  <cols>
    <col min="1" max="1" width="51.28515625" style="53" customWidth="1"/>
    <col min="2" max="6" width="16.28515625" style="53" customWidth="1"/>
    <col min="7" max="16384" width="9.28515625" style="53"/>
  </cols>
  <sheetData>
    <row r="1" spans="1:6" ht="45" customHeight="1" x14ac:dyDescent="0.2">
      <c r="A1" s="435" t="s">
        <v>678</v>
      </c>
      <c r="B1" s="436"/>
      <c r="C1" s="436"/>
      <c r="D1" s="436"/>
      <c r="E1" s="436"/>
      <c r="F1" s="437"/>
    </row>
    <row r="2" spans="1:6" ht="22.5" x14ac:dyDescent="0.2">
      <c r="A2" s="30" t="s">
        <v>100</v>
      </c>
      <c r="B2" s="54" t="s">
        <v>246</v>
      </c>
      <c r="C2" s="54" t="s">
        <v>247</v>
      </c>
      <c r="D2" s="54" t="s">
        <v>248</v>
      </c>
      <c r="E2" s="54" t="s">
        <v>249</v>
      </c>
      <c r="F2" s="54" t="s">
        <v>250</v>
      </c>
    </row>
    <row r="3" spans="1:6" x14ac:dyDescent="0.2">
      <c r="A3" s="55" t="s">
        <v>156</v>
      </c>
      <c r="B3" s="402">
        <f>B4+B12</f>
        <v>2241826.9699999997</v>
      </c>
      <c r="C3" s="402">
        <f t="shared" ref="C3:F3" si="0">C4+C12</f>
        <v>2620502.79</v>
      </c>
      <c r="D3" s="402">
        <f t="shared" si="0"/>
        <v>4278340.78</v>
      </c>
      <c r="E3" s="402">
        <f t="shared" si="0"/>
        <v>583988.98000000045</v>
      </c>
      <c r="F3" s="402">
        <f t="shared" si="0"/>
        <v>-1657837.9899999995</v>
      </c>
    </row>
    <row r="4" spans="1:6" x14ac:dyDescent="0.2">
      <c r="A4" s="56" t="s">
        <v>158</v>
      </c>
      <c r="B4" s="402">
        <f>SUM(B5:B11)</f>
        <v>2053163.7</v>
      </c>
      <c r="C4" s="402">
        <f>SUM(C5:C11)</f>
        <v>2620502.79</v>
      </c>
      <c r="D4" s="402">
        <f>SUM(D5:D11)</f>
        <v>4269711</v>
      </c>
      <c r="E4" s="402">
        <f>SUM(E5:E11)</f>
        <v>403955.49000000046</v>
      </c>
      <c r="F4" s="402">
        <f>SUM(F5:F11)</f>
        <v>-1649208.2099999995</v>
      </c>
    </row>
    <row r="5" spans="1:6" x14ac:dyDescent="0.2">
      <c r="A5" s="57" t="s">
        <v>160</v>
      </c>
      <c r="B5" s="403">
        <v>2053163.7</v>
      </c>
      <c r="C5" s="403">
        <v>1341294.83</v>
      </c>
      <c r="D5" s="403">
        <v>2991243.86</v>
      </c>
      <c r="E5" s="403">
        <f>B5+C5-D5</f>
        <v>403214.67000000039</v>
      </c>
      <c r="F5" s="403">
        <f t="shared" ref="F5:F11" si="1">E5-B5</f>
        <v>-1649949.0299999996</v>
      </c>
    </row>
    <row r="6" spans="1:6" x14ac:dyDescent="0.2">
      <c r="A6" s="57" t="s">
        <v>162</v>
      </c>
      <c r="B6" s="403">
        <v>0</v>
      </c>
      <c r="C6" s="403">
        <v>1279207.96</v>
      </c>
      <c r="D6" s="403">
        <v>1278467.1399999999</v>
      </c>
      <c r="E6" s="403">
        <f t="shared" ref="E6:E11" si="2">B6+C6-D6</f>
        <v>740.82000000006519</v>
      </c>
      <c r="F6" s="403">
        <f t="shared" si="1"/>
        <v>740.82000000006519</v>
      </c>
    </row>
    <row r="7" spans="1:6" x14ac:dyDescent="0.2">
      <c r="A7" s="57" t="s">
        <v>164</v>
      </c>
      <c r="B7" s="403">
        <v>0</v>
      </c>
      <c r="C7" s="403">
        <v>0</v>
      </c>
      <c r="D7" s="403">
        <v>0</v>
      </c>
      <c r="E7" s="403">
        <f t="shared" si="2"/>
        <v>0</v>
      </c>
      <c r="F7" s="403">
        <f t="shared" si="1"/>
        <v>0</v>
      </c>
    </row>
    <row r="8" spans="1:6" x14ac:dyDescent="0.2">
      <c r="A8" s="57" t="s">
        <v>166</v>
      </c>
      <c r="B8" s="403">
        <v>0</v>
      </c>
      <c r="C8" s="403">
        <v>0</v>
      </c>
      <c r="D8" s="403">
        <v>0</v>
      </c>
      <c r="E8" s="403">
        <f t="shared" si="2"/>
        <v>0</v>
      </c>
      <c r="F8" s="403">
        <f t="shared" si="1"/>
        <v>0</v>
      </c>
    </row>
    <row r="9" spans="1:6" x14ac:dyDescent="0.2">
      <c r="A9" s="57" t="s">
        <v>168</v>
      </c>
      <c r="B9" s="403">
        <v>0</v>
      </c>
      <c r="C9" s="403">
        <v>0</v>
      </c>
      <c r="D9" s="403">
        <v>0</v>
      </c>
      <c r="E9" s="403">
        <f t="shared" si="2"/>
        <v>0</v>
      </c>
      <c r="F9" s="403">
        <f t="shared" si="1"/>
        <v>0</v>
      </c>
    </row>
    <row r="10" spans="1:6" x14ac:dyDescent="0.2">
      <c r="A10" s="57" t="s">
        <v>170</v>
      </c>
      <c r="B10" s="403">
        <v>0</v>
      </c>
      <c r="C10" s="403">
        <v>0</v>
      </c>
      <c r="D10" s="403">
        <v>0</v>
      </c>
      <c r="E10" s="403">
        <f t="shared" si="2"/>
        <v>0</v>
      </c>
      <c r="F10" s="403">
        <f t="shared" si="1"/>
        <v>0</v>
      </c>
    </row>
    <row r="11" spans="1:6" x14ac:dyDescent="0.2">
      <c r="A11" s="57" t="s">
        <v>172</v>
      </c>
      <c r="B11" s="403">
        <v>0</v>
      </c>
      <c r="C11" s="403">
        <v>0</v>
      </c>
      <c r="D11" s="403">
        <v>0</v>
      </c>
      <c r="E11" s="403">
        <f t="shared" si="2"/>
        <v>0</v>
      </c>
      <c r="F11" s="403">
        <f t="shared" si="1"/>
        <v>0</v>
      </c>
    </row>
    <row r="12" spans="1:6" x14ac:dyDescent="0.2">
      <c r="A12" s="56" t="s">
        <v>177</v>
      </c>
      <c r="B12" s="402">
        <f>SUM(B13:B21)</f>
        <v>188663.27000000002</v>
      </c>
      <c r="C12" s="402">
        <f>SUM(C13:C21)</f>
        <v>0</v>
      </c>
      <c r="D12" s="402">
        <f>SUM(D13:D21)</f>
        <v>8629.7800000000007</v>
      </c>
      <c r="E12" s="402">
        <f>SUM(E13:E21)</f>
        <v>180033.49</v>
      </c>
      <c r="F12" s="402">
        <f>SUM(F13:F21)</f>
        <v>-8629.7800000000279</v>
      </c>
    </row>
    <row r="13" spans="1:6" x14ac:dyDescent="0.2">
      <c r="A13" s="57" t="s">
        <v>178</v>
      </c>
      <c r="B13" s="403">
        <v>0</v>
      </c>
      <c r="C13" s="403">
        <v>0</v>
      </c>
      <c r="D13" s="403">
        <v>0</v>
      </c>
      <c r="E13" s="403">
        <f>B13+C13-D13</f>
        <v>0</v>
      </c>
      <c r="F13" s="403">
        <f t="shared" ref="F13:F21" si="3">E13-B13</f>
        <v>0</v>
      </c>
    </row>
    <row r="14" spans="1:6" x14ac:dyDescent="0.2">
      <c r="A14" s="57" t="s">
        <v>180</v>
      </c>
      <c r="B14" s="405">
        <v>0</v>
      </c>
      <c r="C14" s="405">
        <v>0</v>
      </c>
      <c r="D14" s="405">
        <v>0</v>
      </c>
      <c r="E14" s="405">
        <f t="shared" ref="E14:E21" si="4">B14+C14-D14</f>
        <v>0</v>
      </c>
      <c r="F14" s="405">
        <f t="shared" si="3"/>
        <v>0</v>
      </c>
    </row>
    <row r="15" spans="1:6" x14ac:dyDescent="0.2">
      <c r="A15" s="57" t="s">
        <v>182</v>
      </c>
      <c r="B15" s="405">
        <v>0</v>
      </c>
      <c r="C15" s="405">
        <v>0</v>
      </c>
      <c r="D15" s="405">
        <v>0</v>
      </c>
      <c r="E15" s="405">
        <f t="shared" si="4"/>
        <v>0</v>
      </c>
      <c r="F15" s="405">
        <f t="shared" si="3"/>
        <v>0</v>
      </c>
    </row>
    <row r="16" spans="1:6" x14ac:dyDescent="0.2">
      <c r="A16" s="57" t="s">
        <v>184</v>
      </c>
      <c r="B16" s="403">
        <v>749959.91</v>
      </c>
      <c r="C16" s="403">
        <v>0</v>
      </c>
      <c r="D16" s="403">
        <v>0</v>
      </c>
      <c r="E16" s="403">
        <f t="shared" si="4"/>
        <v>749959.91</v>
      </c>
      <c r="F16" s="403">
        <f t="shared" si="3"/>
        <v>0</v>
      </c>
    </row>
    <row r="17" spans="1:6" x14ac:dyDescent="0.2">
      <c r="A17" s="57" t="s">
        <v>186</v>
      </c>
      <c r="B17" s="403">
        <v>25212</v>
      </c>
      <c r="C17" s="403">
        <v>0</v>
      </c>
      <c r="D17" s="403">
        <v>0</v>
      </c>
      <c r="E17" s="403">
        <f t="shared" si="4"/>
        <v>25212</v>
      </c>
      <c r="F17" s="403">
        <f t="shared" si="3"/>
        <v>0</v>
      </c>
    </row>
    <row r="18" spans="1:6" x14ac:dyDescent="0.2">
      <c r="A18" s="57" t="s">
        <v>188</v>
      </c>
      <c r="B18" s="403">
        <v>-586508.64</v>
      </c>
      <c r="C18" s="403">
        <v>0</v>
      </c>
      <c r="D18" s="403">
        <v>8629.7800000000007</v>
      </c>
      <c r="E18" s="403">
        <f t="shared" si="4"/>
        <v>-595138.42000000004</v>
      </c>
      <c r="F18" s="403">
        <f t="shared" si="3"/>
        <v>-8629.7800000000279</v>
      </c>
    </row>
    <row r="19" spans="1:6" x14ac:dyDescent="0.2">
      <c r="A19" s="57" t="s">
        <v>190</v>
      </c>
      <c r="B19" s="403">
        <v>0</v>
      </c>
      <c r="C19" s="403">
        <v>0</v>
      </c>
      <c r="D19" s="403">
        <v>0</v>
      </c>
      <c r="E19" s="403">
        <f t="shared" si="4"/>
        <v>0</v>
      </c>
      <c r="F19" s="403">
        <f t="shared" si="3"/>
        <v>0</v>
      </c>
    </row>
    <row r="20" spans="1:6" x14ac:dyDescent="0.2">
      <c r="A20" s="57" t="s">
        <v>192</v>
      </c>
      <c r="B20" s="403">
        <v>0</v>
      </c>
      <c r="C20" s="403">
        <v>0</v>
      </c>
      <c r="D20" s="403">
        <v>0</v>
      </c>
      <c r="E20" s="403">
        <f t="shared" si="4"/>
        <v>0</v>
      </c>
      <c r="F20" s="403">
        <f t="shared" si="3"/>
        <v>0</v>
      </c>
    </row>
    <row r="21" spans="1:6" x14ac:dyDescent="0.2">
      <c r="A21" s="57" t="s">
        <v>193</v>
      </c>
      <c r="B21" s="403">
        <v>0</v>
      </c>
      <c r="C21" s="403">
        <v>0</v>
      </c>
      <c r="D21" s="403">
        <v>0</v>
      </c>
      <c r="E21" s="403">
        <f t="shared" si="4"/>
        <v>0</v>
      </c>
      <c r="F21" s="403">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IMSM206</cp:lastModifiedBy>
  <dcterms:created xsi:type="dcterms:W3CDTF">2022-05-30T14:17:15Z</dcterms:created>
  <dcterms:modified xsi:type="dcterms:W3CDTF">2026-04-15T21:49:46Z</dcterms:modified>
</cp:coreProperties>
</file>